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EBurgis\Desktop\ESC-Eric\Commercial Buildings\TOOLS\CO2 Tool\2021 CO2 Tool\"/>
    </mc:Choice>
  </mc:AlternateContent>
  <xr:revisionPtr revIDLastSave="0" documentId="13_ncr:1_{721E359E-1262-40A8-8601-3C86AB58D9E1}" xr6:coauthVersionLast="45" xr6:coauthVersionMax="46" xr10:uidLastSave="{00000000-0000-0000-0000-000000000000}"/>
  <bookViews>
    <workbookView xWindow="735" yWindow="735" windowWidth="20370" windowHeight="12570" tabRatio="578" xr2:uid="{00000000-000D-0000-FFFF-FFFF00000000}"/>
  </bookViews>
  <sheets>
    <sheet name="Commercial Carbon Calculator" sheetId="1" r:id="rId1"/>
  </sheets>
  <definedNames>
    <definedName name="Canadian_Average_All_Sources">'Commercial Carbon Calculator'!$DA$9:$DA$19</definedName>
    <definedName name="eGrid_Subregions_Ave_All_Sources">'Commercial Carbon Calculator'!$CW$9:$CW$34</definedName>
    <definedName name="eGrid_Subregions_Average_Fossil">'Commercial Carbon Calculator'!$CX$9:$CX$34</definedName>
    <definedName name="NERC_Average_All_Sources">'Commercial Carbon Calculator'!$CY$9:$CY$18</definedName>
    <definedName name="NERC_Average_Fossil">'Commercial Carbon Calculator'!$CZ$9:$CZ$18</definedName>
    <definedName name="_xlnm.Print_Area" localSheetId="0">'Commercial Carbon Calculator'!$B$2:$R$64</definedName>
    <definedName name="US_Average_All_Sources">'Commercial Carbon Calculator'!$CU$9:$CU$60</definedName>
    <definedName name="US_Average_Fossil">'Commercial Carbon Calculator'!$CV$9:$CV$60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11" i="1" l="1"/>
  <c r="AY12" i="1"/>
  <c r="AY13" i="1"/>
  <c r="AY14" i="1"/>
  <c r="AY15" i="1"/>
  <c r="AY16" i="1"/>
  <c r="AY17" i="1"/>
  <c r="AY18" i="1"/>
  <c r="AY19" i="1"/>
  <c r="AY20" i="1"/>
  <c r="AY21" i="1"/>
  <c r="AY22" i="1"/>
  <c r="AY23" i="1"/>
  <c r="AY24" i="1"/>
  <c r="AY25" i="1"/>
  <c r="AY26" i="1"/>
  <c r="AY27" i="1"/>
  <c r="AY28" i="1"/>
  <c r="AY29" i="1"/>
  <c r="AY30" i="1"/>
  <c r="AY31" i="1"/>
  <c r="AY32" i="1"/>
  <c r="AY33" i="1"/>
  <c r="AY34"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90" i="1"/>
  <c r="AY91" i="1"/>
  <c r="AY92" i="1"/>
  <c r="AY93" i="1"/>
  <c r="AY94" i="1"/>
  <c r="AY95" i="1"/>
  <c r="AY96" i="1"/>
  <c r="AY97" i="1"/>
  <c r="AY98" i="1"/>
  <c r="AY10" i="1"/>
  <c r="AY9" i="1"/>
  <c r="Y6" i="1" l="1"/>
  <c r="CA191" i="1"/>
  <c r="CA188" i="1"/>
  <c r="CA187" i="1"/>
  <c r="CA204" i="1"/>
  <c r="BZ204" i="1"/>
  <c r="BY204" i="1"/>
  <c r="BX204" i="1"/>
  <c r="F25" i="1"/>
  <c r="E26" i="1" s="1"/>
  <c r="CA113" i="1" l="1"/>
  <c r="CA114" i="1"/>
  <c r="CA115" i="1"/>
  <c r="CA116" i="1"/>
  <c r="CA117" i="1"/>
  <c r="CA118" i="1"/>
  <c r="CA119" i="1"/>
  <c r="CA120" i="1"/>
  <c r="CA121" i="1"/>
  <c r="CA122" i="1"/>
  <c r="CA123" i="1"/>
  <c r="CA124" i="1"/>
  <c r="CA125" i="1"/>
  <c r="CA126" i="1"/>
  <c r="CA127" i="1"/>
  <c r="CA128" i="1"/>
  <c r="CA129" i="1"/>
  <c r="CA130" i="1"/>
  <c r="CA131" i="1"/>
  <c r="CA132" i="1"/>
  <c r="CA133" i="1"/>
  <c r="CA134" i="1"/>
  <c r="CA135" i="1"/>
  <c r="CA136" i="1"/>
  <c r="CA137" i="1"/>
  <c r="CA138" i="1"/>
  <c r="CA139" i="1"/>
  <c r="CA140" i="1"/>
  <c r="CA141" i="1"/>
  <c r="CA142" i="1"/>
  <c r="CA143" i="1"/>
  <c r="CA144" i="1"/>
  <c r="CA145" i="1"/>
  <c r="CA146" i="1"/>
  <c r="CA147" i="1"/>
  <c r="CA148" i="1"/>
  <c r="BX113" i="1"/>
  <c r="BY113" i="1"/>
  <c r="BZ113" i="1"/>
  <c r="BX114" i="1"/>
  <c r="BY114" i="1"/>
  <c r="BZ114" i="1"/>
  <c r="BX115" i="1"/>
  <c r="BY115" i="1"/>
  <c r="BZ115" i="1"/>
  <c r="BX116" i="1"/>
  <c r="BY116" i="1"/>
  <c r="BZ116" i="1"/>
  <c r="BX117" i="1"/>
  <c r="BY117" i="1"/>
  <c r="BZ117" i="1"/>
  <c r="BX118" i="1"/>
  <c r="BY118" i="1"/>
  <c r="BZ118" i="1"/>
  <c r="BX119" i="1"/>
  <c r="BY119" i="1"/>
  <c r="BZ119" i="1"/>
  <c r="BX120" i="1"/>
  <c r="BY120" i="1"/>
  <c r="BZ120" i="1"/>
  <c r="BX121" i="1"/>
  <c r="BY121" i="1"/>
  <c r="BZ121" i="1"/>
  <c r="BX122" i="1"/>
  <c r="BY122" i="1"/>
  <c r="BZ122" i="1"/>
  <c r="BX123" i="1"/>
  <c r="BY123" i="1"/>
  <c r="BZ123" i="1"/>
  <c r="BX124" i="1"/>
  <c r="BY124" i="1"/>
  <c r="BZ124" i="1"/>
  <c r="BX125" i="1"/>
  <c r="BY125" i="1"/>
  <c r="BZ125" i="1"/>
  <c r="BX126" i="1"/>
  <c r="BY126" i="1"/>
  <c r="BZ126" i="1"/>
  <c r="BX127" i="1"/>
  <c r="BY127" i="1"/>
  <c r="BZ127" i="1"/>
  <c r="BX128" i="1"/>
  <c r="BY128" i="1"/>
  <c r="BZ128" i="1"/>
  <c r="BX129" i="1"/>
  <c r="BY129" i="1"/>
  <c r="BZ129" i="1"/>
  <c r="BX130" i="1"/>
  <c r="BY130" i="1"/>
  <c r="BZ130" i="1"/>
  <c r="BX131" i="1"/>
  <c r="BY131" i="1"/>
  <c r="BZ131" i="1"/>
  <c r="BX132" i="1"/>
  <c r="BY132" i="1"/>
  <c r="BZ132" i="1"/>
  <c r="BX133" i="1"/>
  <c r="BY133" i="1"/>
  <c r="BZ133" i="1"/>
  <c r="BX134" i="1"/>
  <c r="BY134" i="1"/>
  <c r="BZ134" i="1"/>
  <c r="BX135" i="1"/>
  <c r="BY135" i="1"/>
  <c r="BZ135" i="1"/>
  <c r="BX136" i="1"/>
  <c r="BY136" i="1"/>
  <c r="BZ136" i="1"/>
  <c r="BX137" i="1"/>
  <c r="BY137" i="1"/>
  <c r="BZ137" i="1"/>
  <c r="BX138" i="1"/>
  <c r="BY138" i="1"/>
  <c r="BZ138" i="1"/>
  <c r="BX139" i="1"/>
  <c r="BY139" i="1"/>
  <c r="BZ139" i="1"/>
  <c r="BX140" i="1"/>
  <c r="BY140" i="1"/>
  <c r="BZ140" i="1"/>
  <c r="BX141" i="1"/>
  <c r="BY141" i="1"/>
  <c r="BZ141" i="1"/>
  <c r="BX142" i="1"/>
  <c r="BY142" i="1"/>
  <c r="BZ142" i="1"/>
  <c r="BX143" i="1"/>
  <c r="BY143" i="1"/>
  <c r="BZ143" i="1"/>
  <c r="BX144" i="1"/>
  <c r="BY144" i="1"/>
  <c r="BZ144" i="1"/>
  <c r="BX145" i="1"/>
  <c r="BY145" i="1"/>
  <c r="BZ145" i="1"/>
  <c r="BX146" i="1"/>
  <c r="BY146" i="1"/>
  <c r="BZ146" i="1"/>
  <c r="BX147" i="1"/>
  <c r="BY147" i="1"/>
  <c r="BZ147" i="1"/>
  <c r="BX148" i="1"/>
  <c r="BY148" i="1"/>
  <c r="BZ148" i="1"/>
  <c r="BY150" i="1"/>
  <c r="BZ150" i="1"/>
  <c r="CA150" i="1"/>
  <c r="BY151" i="1"/>
  <c r="BZ151" i="1"/>
  <c r="CA151" i="1"/>
  <c r="BY152" i="1"/>
  <c r="BZ152" i="1"/>
  <c r="CA152" i="1"/>
  <c r="BY153" i="1"/>
  <c r="BZ153" i="1"/>
  <c r="CA153" i="1"/>
  <c r="BY154" i="1"/>
  <c r="BZ154" i="1"/>
  <c r="CA154" i="1"/>
  <c r="BY155" i="1"/>
  <c r="BZ155" i="1"/>
  <c r="CA155" i="1"/>
  <c r="BY156" i="1"/>
  <c r="BZ156" i="1"/>
  <c r="CA156" i="1"/>
  <c r="BY157" i="1"/>
  <c r="BZ157" i="1"/>
  <c r="CA157" i="1"/>
  <c r="BY158" i="1"/>
  <c r="BZ158" i="1"/>
  <c r="CA158" i="1"/>
  <c r="BY159" i="1"/>
  <c r="BZ159" i="1"/>
  <c r="CA159" i="1"/>
  <c r="BY160" i="1"/>
  <c r="BZ160" i="1"/>
  <c r="CA160" i="1"/>
  <c r="BY161" i="1"/>
  <c r="BZ161" i="1"/>
  <c r="CA161" i="1"/>
  <c r="BY162" i="1"/>
  <c r="BZ162" i="1"/>
  <c r="CA162" i="1"/>
  <c r="BY163" i="1"/>
  <c r="BZ163" i="1"/>
  <c r="CA163" i="1"/>
  <c r="BY164" i="1"/>
  <c r="BZ164" i="1"/>
  <c r="CA164" i="1"/>
  <c r="BY165" i="1"/>
  <c r="BZ165" i="1"/>
  <c r="CA165" i="1"/>
  <c r="BY166" i="1"/>
  <c r="BZ166" i="1"/>
  <c r="CA166" i="1"/>
  <c r="BY167" i="1"/>
  <c r="BZ167" i="1"/>
  <c r="CA167" i="1"/>
  <c r="BY168" i="1"/>
  <c r="BZ168" i="1"/>
  <c r="CA168" i="1"/>
  <c r="BY169" i="1"/>
  <c r="BZ169" i="1"/>
  <c r="CA169" i="1"/>
  <c r="BY170" i="1"/>
  <c r="BZ170" i="1"/>
  <c r="CA170" i="1"/>
  <c r="BY171" i="1"/>
  <c r="BZ171" i="1"/>
  <c r="CA171" i="1"/>
  <c r="BY172" i="1"/>
  <c r="BZ172" i="1"/>
  <c r="CA172" i="1"/>
  <c r="BY173" i="1"/>
  <c r="BZ173" i="1"/>
  <c r="CA173" i="1"/>
  <c r="BY174" i="1"/>
  <c r="BZ174" i="1"/>
  <c r="CA174" i="1"/>
  <c r="BY175" i="1"/>
  <c r="BZ175" i="1"/>
  <c r="CA175" i="1"/>
  <c r="BY176" i="1"/>
  <c r="BZ176" i="1"/>
  <c r="CA176" i="1"/>
  <c r="BY177" i="1"/>
  <c r="BZ177" i="1"/>
  <c r="CA177" i="1"/>
  <c r="BY178" i="1"/>
  <c r="BZ178" i="1"/>
  <c r="CA178" i="1"/>
  <c r="BY179" i="1"/>
  <c r="BZ179" i="1"/>
  <c r="CA179" i="1"/>
  <c r="BY180" i="1"/>
  <c r="BZ180" i="1"/>
  <c r="CA180" i="1"/>
  <c r="BY181" i="1"/>
  <c r="BZ181" i="1"/>
  <c r="CA181" i="1"/>
  <c r="BY182" i="1"/>
  <c r="BZ182" i="1"/>
  <c r="CA182" i="1"/>
  <c r="BY183" i="1"/>
  <c r="BZ183" i="1"/>
  <c r="CA183" i="1"/>
  <c r="BY184" i="1"/>
  <c r="BZ184" i="1"/>
  <c r="CA184" i="1"/>
  <c r="CA149" i="1"/>
  <c r="BZ149" i="1"/>
  <c r="BY149" i="1"/>
  <c r="BX150" i="1"/>
  <c r="BX151" i="1"/>
  <c r="BX152" i="1"/>
  <c r="BX153" i="1"/>
  <c r="BX154" i="1"/>
  <c r="BX155" i="1"/>
  <c r="BX156" i="1"/>
  <c r="BX157" i="1"/>
  <c r="BX158" i="1"/>
  <c r="BX159" i="1"/>
  <c r="BX160" i="1"/>
  <c r="BX161" i="1"/>
  <c r="BX162" i="1"/>
  <c r="BX163" i="1"/>
  <c r="BX164" i="1"/>
  <c r="BX165" i="1"/>
  <c r="BX166" i="1"/>
  <c r="BX167" i="1"/>
  <c r="BX168" i="1"/>
  <c r="BX169" i="1"/>
  <c r="BX170" i="1"/>
  <c r="BX171" i="1"/>
  <c r="BX172" i="1"/>
  <c r="BX173" i="1"/>
  <c r="BX174" i="1"/>
  <c r="BX175" i="1"/>
  <c r="BX176" i="1"/>
  <c r="BX177" i="1"/>
  <c r="BX178" i="1"/>
  <c r="BX179" i="1"/>
  <c r="BX180" i="1"/>
  <c r="BX181" i="1"/>
  <c r="BX182" i="1"/>
  <c r="BX183" i="1"/>
  <c r="BX184" i="1"/>
  <c r="BX149" i="1"/>
  <c r="CV9" i="1"/>
  <c r="E91" i="1" l="1"/>
  <c r="E100" i="1" s="1"/>
  <c r="Q92" i="1" l="1"/>
  <c r="O92" i="1"/>
  <c r="M92" i="1"/>
  <c r="K92" i="1"/>
  <c r="I92" i="1"/>
  <c r="G92" i="1"/>
  <c r="E92" i="1"/>
  <c r="Q93" i="1"/>
  <c r="O93" i="1"/>
  <c r="M93" i="1"/>
  <c r="K93" i="1"/>
  <c r="I93" i="1"/>
  <c r="G93" i="1"/>
  <c r="E93" i="1"/>
  <c r="Q95" i="1" l="1"/>
  <c r="O95" i="1"/>
  <c r="M95" i="1"/>
  <c r="K95" i="1"/>
  <c r="I95" i="1"/>
  <c r="G95" i="1"/>
  <c r="E95" i="1"/>
  <c r="Q94" i="1"/>
  <c r="O94" i="1"/>
  <c r="M94" i="1"/>
  <c r="K94" i="1"/>
  <c r="I94" i="1"/>
  <c r="G94" i="1"/>
  <c r="E94" i="1"/>
  <c r="Q28" i="1" l="1"/>
  <c r="O28" i="1"/>
  <c r="M28" i="1"/>
  <c r="K28" i="1"/>
  <c r="I28" i="1"/>
  <c r="G28" i="1"/>
  <c r="G27" i="1"/>
  <c r="E112" i="1" l="1"/>
  <c r="E113" i="1"/>
  <c r="E111" i="1"/>
  <c r="E109" i="1"/>
  <c r="E110" i="1"/>
  <c r="E108" i="1"/>
  <c r="CQ8" i="1" l="1"/>
  <c r="CQ97" i="1"/>
  <c r="CQ98" i="1"/>
  <c r="CQ99" i="1"/>
  <c r="CQ100" i="1"/>
  <c r="CQ101" i="1"/>
  <c r="CQ102" i="1"/>
  <c r="CQ103" i="1"/>
  <c r="CQ104" i="1"/>
  <c r="CQ105" i="1"/>
  <c r="CQ106" i="1"/>
  <c r="CQ96" i="1"/>
  <c r="CA194" i="1"/>
  <c r="CA195" i="1"/>
  <c r="CA196" i="1"/>
  <c r="CA185" i="1"/>
  <c r="BX62" i="1" l="1"/>
  <c r="BZ62" i="1"/>
  <c r="BY62" i="1"/>
  <c r="BX63" i="1"/>
  <c r="BZ63" i="1"/>
  <c r="BY63" i="1"/>
  <c r="BX64" i="1"/>
  <c r="BZ64" i="1"/>
  <c r="BY64" i="1"/>
  <c r="BX65" i="1"/>
  <c r="BZ65" i="1"/>
  <c r="BY65" i="1"/>
  <c r="BX66" i="1"/>
  <c r="BZ66" i="1"/>
  <c r="BY66" i="1"/>
  <c r="BX67" i="1"/>
  <c r="BZ67" i="1"/>
  <c r="BY67" i="1"/>
  <c r="BX68" i="1"/>
  <c r="BZ68" i="1"/>
  <c r="BY68" i="1"/>
  <c r="BX69" i="1"/>
  <c r="BZ69" i="1"/>
  <c r="BY69" i="1"/>
  <c r="BX70" i="1"/>
  <c r="BZ70" i="1"/>
  <c r="BY70" i="1"/>
  <c r="BX71" i="1"/>
  <c r="BZ71" i="1"/>
  <c r="BY71" i="1"/>
  <c r="BX72" i="1"/>
  <c r="BZ72" i="1"/>
  <c r="BY72" i="1"/>
  <c r="BX73" i="1"/>
  <c r="BZ73" i="1"/>
  <c r="BY73" i="1"/>
  <c r="BX74" i="1"/>
  <c r="BZ74" i="1"/>
  <c r="BY74" i="1"/>
  <c r="BX75" i="1"/>
  <c r="BZ75" i="1"/>
  <c r="BY75" i="1"/>
  <c r="BX76" i="1"/>
  <c r="BZ76" i="1"/>
  <c r="BY76" i="1"/>
  <c r="BX77" i="1"/>
  <c r="BZ77" i="1"/>
  <c r="BY77" i="1"/>
  <c r="BX78" i="1"/>
  <c r="BZ78" i="1"/>
  <c r="BY78" i="1"/>
  <c r="BX79" i="1"/>
  <c r="BZ79" i="1"/>
  <c r="BY79" i="1"/>
  <c r="BX80" i="1"/>
  <c r="BZ80" i="1"/>
  <c r="BY80" i="1"/>
  <c r="BX81" i="1"/>
  <c r="BZ81" i="1"/>
  <c r="BY81" i="1"/>
  <c r="BX82" i="1"/>
  <c r="BZ82" i="1"/>
  <c r="BY82" i="1"/>
  <c r="BX83" i="1"/>
  <c r="BZ83" i="1"/>
  <c r="BY83" i="1"/>
  <c r="BX84" i="1"/>
  <c r="BZ84" i="1"/>
  <c r="BY84" i="1"/>
  <c r="BX85" i="1"/>
  <c r="BZ85" i="1"/>
  <c r="BY85" i="1"/>
  <c r="BX86" i="1"/>
  <c r="BZ86" i="1"/>
  <c r="BY86" i="1"/>
  <c r="BX87" i="1"/>
  <c r="BZ87" i="1"/>
  <c r="BY87" i="1"/>
  <c r="BX88" i="1"/>
  <c r="BZ88" i="1"/>
  <c r="BY88" i="1"/>
  <c r="BX89" i="1"/>
  <c r="BZ89" i="1"/>
  <c r="BY89" i="1"/>
  <c r="BX90" i="1"/>
  <c r="BZ90" i="1"/>
  <c r="BY90" i="1"/>
  <c r="BX91" i="1"/>
  <c r="BZ91" i="1"/>
  <c r="BY91" i="1"/>
  <c r="BX92" i="1"/>
  <c r="BZ92" i="1"/>
  <c r="BY92" i="1"/>
  <c r="BX93" i="1"/>
  <c r="BZ93" i="1"/>
  <c r="BY93" i="1"/>
  <c r="BX94" i="1"/>
  <c r="BZ94" i="1"/>
  <c r="BY94" i="1"/>
  <c r="BX95" i="1"/>
  <c r="BZ95" i="1"/>
  <c r="BY95" i="1"/>
  <c r="BX96" i="1"/>
  <c r="BZ96" i="1"/>
  <c r="BY96" i="1"/>
  <c r="BX97" i="1"/>
  <c r="BZ97" i="1"/>
  <c r="BY97" i="1"/>
  <c r="BX98" i="1"/>
  <c r="BZ98" i="1"/>
  <c r="BY98" i="1"/>
  <c r="BX99" i="1"/>
  <c r="BZ99" i="1"/>
  <c r="BY99" i="1"/>
  <c r="BX100" i="1"/>
  <c r="BZ100" i="1"/>
  <c r="BY100" i="1"/>
  <c r="BX101" i="1"/>
  <c r="BZ101" i="1"/>
  <c r="BY101" i="1"/>
  <c r="BX102" i="1"/>
  <c r="BZ102" i="1"/>
  <c r="BY102" i="1"/>
  <c r="BX103" i="1"/>
  <c r="BZ103" i="1"/>
  <c r="BY103" i="1"/>
  <c r="BX104" i="1"/>
  <c r="BZ104" i="1"/>
  <c r="BY104" i="1"/>
  <c r="BX105" i="1"/>
  <c r="BZ105" i="1"/>
  <c r="BY105" i="1"/>
  <c r="BX106" i="1"/>
  <c r="BZ106" i="1"/>
  <c r="BY106" i="1"/>
  <c r="BX107" i="1"/>
  <c r="BZ107" i="1"/>
  <c r="BY107" i="1"/>
  <c r="BX108" i="1"/>
  <c r="BZ108" i="1"/>
  <c r="BY108" i="1"/>
  <c r="BX109" i="1"/>
  <c r="BZ109" i="1"/>
  <c r="BY109" i="1"/>
  <c r="BX110" i="1"/>
  <c r="BZ110" i="1"/>
  <c r="BY110" i="1"/>
  <c r="BX111" i="1"/>
  <c r="BZ111" i="1"/>
  <c r="BY111" i="1"/>
  <c r="BX112" i="1"/>
  <c r="BZ112" i="1"/>
  <c r="BY112" i="1"/>
  <c r="BY61" i="1"/>
  <c r="BZ61" i="1"/>
  <c r="BX61" i="1"/>
  <c r="BW10" i="1"/>
  <c r="BX10" i="1"/>
  <c r="BZ10" i="1"/>
  <c r="BY10" i="1"/>
  <c r="BW11" i="1"/>
  <c r="BX11" i="1"/>
  <c r="BZ11" i="1"/>
  <c r="BY11" i="1"/>
  <c r="BW12" i="1"/>
  <c r="BX12" i="1"/>
  <c r="BZ12" i="1"/>
  <c r="BY12" i="1"/>
  <c r="BW13" i="1"/>
  <c r="BX13" i="1"/>
  <c r="BZ13" i="1"/>
  <c r="BY13" i="1"/>
  <c r="BW14" i="1"/>
  <c r="BX14" i="1"/>
  <c r="BZ14" i="1"/>
  <c r="BY14" i="1"/>
  <c r="BW15" i="1"/>
  <c r="BX15" i="1"/>
  <c r="BZ15" i="1"/>
  <c r="BY15" i="1"/>
  <c r="BW16" i="1"/>
  <c r="BX16" i="1"/>
  <c r="BZ16" i="1"/>
  <c r="BY16" i="1"/>
  <c r="BW17" i="1"/>
  <c r="BX17" i="1"/>
  <c r="BZ17" i="1"/>
  <c r="BY17" i="1"/>
  <c r="BW18" i="1"/>
  <c r="BX18" i="1"/>
  <c r="BZ18" i="1"/>
  <c r="BY18" i="1"/>
  <c r="BW19" i="1"/>
  <c r="BX19" i="1"/>
  <c r="BZ19" i="1"/>
  <c r="BY19" i="1"/>
  <c r="BW20" i="1"/>
  <c r="BX20" i="1"/>
  <c r="BZ20" i="1"/>
  <c r="BY20" i="1"/>
  <c r="BW21" i="1"/>
  <c r="BX21" i="1"/>
  <c r="BZ21" i="1"/>
  <c r="BY21" i="1"/>
  <c r="BW22" i="1"/>
  <c r="BX22" i="1"/>
  <c r="BZ22" i="1"/>
  <c r="BY22" i="1"/>
  <c r="BW23" i="1"/>
  <c r="BX23" i="1"/>
  <c r="BZ23" i="1"/>
  <c r="BY23" i="1"/>
  <c r="BW24" i="1"/>
  <c r="BX24" i="1"/>
  <c r="BZ24" i="1"/>
  <c r="BY24" i="1"/>
  <c r="BW25" i="1"/>
  <c r="BX25" i="1"/>
  <c r="BZ25" i="1"/>
  <c r="BY25" i="1"/>
  <c r="BW26" i="1"/>
  <c r="BX26" i="1"/>
  <c r="BZ26" i="1"/>
  <c r="BY26" i="1"/>
  <c r="BW27" i="1"/>
  <c r="BX27" i="1"/>
  <c r="BZ27" i="1"/>
  <c r="BY27" i="1"/>
  <c r="BW28" i="1"/>
  <c r="BX28" i="1"/>
  <c r="BZ28" i="1"/>
  <c r="BY28" i="1"/>
  <c r="BW29" i="1"/>
  <c r="BX29" i="1"/>
  <c r="BZ29" i="1"/>
  <c r="BY29" i="1"/>
  <c r="BW30" i="1"/>
  <c r="BX30" i="1"/>
  <c r="BZ30" i="1"/>
  <c r="BY30" i="1"/>
  <c r="BW31" i="1"/>
  <c r="BX31" i="1"/>
  <c r="BZ31" i="1"/>
  <c r="BY31" i="1"/>
  <c r="BW32" i="1"/>
  <c r="BX32" i="1"/>
  <c r="BZ32" i="1"/>
  <c r="BY32" i="1"/>
  <c r="BW33" i="1"/>
  <c r="BX33" i="1"/>
  <c r="BZ33" i="1"/>
  <c r="BY33" i="1"/>
  <c r="BW34" i="1"/>
  <c r="BX34" i="1"/>
  <c r="BZ34" i="1"/>
  <c r="BY34" i="1"/>
  <c r="BW35" i="1"/>
  <c r="BX35" i="1"/>
  <c r="BZ35" i="1"/>
  <c r="BY35" i="1"/>
  <c r="BW36" i="1"/>
  <c r="BX36" i="1"/>
  <c r="BZ36" i="1"/>
  <c r="BY36" i="1"/>
  <c r="BW37" i="1"/>
  <c r="BX37" i="1"/>
  <c r="BZ37" i="1"/>
  <c r="BY37" i="1"/>
  <c r="BW38" i="1"/>
  <c r="BX38" i="1"/>
  <c r="BZ38" i="1"/>
  <c r="BY38" i="1"/>
  <c r="BW39" i="1"/>
  <c r="BX39" i="1"/>
  <c r="BZ39" i="1"/>
  <c r="BY39" i="1"/>
  <c r="BW40" i="1"/>
  <c r="BX40" i="1"/>
  <c r="BZ40" i="1"/>
  <c r="BY40" i="1"/>
  <c r="BW41" i="1"/>
  <c r="BX41" i="1"/>
  <c r="BZ41" i="1"/>
  <c r="BY41" i="1"/>
  <c r="BW42" i="1"/>
  <c r="BX42" i="1"/>
  <c r="BZ42" i="1"/>
  <c r="BY42" i="1"/>
  <c r="BW43" i="1"/>
  <c r="BX43" i="1"/>
  <c r="BZ43" i="1"/>
  <c r="BY43" i="1"/>
  <c r="BW44" i="1"/>
  <c r="BX44" i="1"/>
  <c r="BZ44" i="1"/>
  <c r="BY44" i="1"/>
  <c r="BW45" i="1"/>
  <c r="BX45" i="1"/>
  <c r="BZ45" i="1"/>
  <c r="BY45" i="1"/>
  <c r="BW46" i="1"/>
  <c r="BX46" i="1"/>
  <c r="BZ46" i="1"/>
  <c r="BY46" i="1"/>
  <c r="BW47" i="1"/>
  <c r="BX47" i="1"/>
  <c r="BZ47" i="1"/>
  <c r="BY47" i="1"/>
  <c r="BW48" i="1"/>
  <c r="BX48" i="1"/>
  <c r="BZ48" i="1"/>
  <c r="BY48" i="1"/>
  <c r="BW49" i="1"/>
  <c r="BX49" i="1"/>
  <c r="BZ49" i="1"/>
  <c r="BY49" i="1"/>
  <c r="BW50" i="1"/>
  <c r="BX50" i="1"/>
  <c r="BZ50" i="1"/>
  <c r="BY50" i="1"/>
  <c r="BW51" i="1"/>
  <c r="BX51" i="1"/>
  <c r="BZ51" i="1"/>
  <c r="BY51" i="1"/>
  <c r="BW52" i="1"/>
  <c r="BX52" i="1"/>
  <c r="BZ52" i="1"/>
  <c r="BY52" i="1"/>
  <c r="BW53" i="1"/>
  <c r="BX53" i="1"/>
  <c r="BZ53" i="1"/>
  <c r="BY53" i="1"/>
  <c r="BW54" i="1"/>
  <c r="BX54" i="1"/>
  <c r="BZ54" i="1"/>
  <c r="BY54" i="1"/>
  <c r="BW55" i="1"/>
  <c r="BX55" i="1"/>
  <c r="BZ55" i="1"/>
  <c r="BY55" i="1"/>
  <c r="BW56" i="1"/>
  <c r="BX56" i="1"/>
  <c r="BZ56" i="1"/>
  <c r="BY56" i="1"/>
  <c r="BW57" i="1"/>
  <c r="BX57" i="1"/>
  <c r="BZ57" i="1"/>
  <c r="BY57" i="1"/>
  <c r="BW58" i="1"/>
  <c r="BX58" i="1"/>
  <c r="BZ58" i="1"/>
  <c r="BY58" i="1"/>
  <c r="BW59" i="1"/>
  <c r="BX59" i="1"/>
  <c r="BZ59" i="1"/>
  <c r="BY59" i="1"/>
  <c r="BW60" i="1"/>
  <c r="BX60" i="1"/>
  <c r="BZ60" i="1"/>
  <c r="BY60" i="1"/>
  <c r="BZ9" i="1"/>
  <c r="BY9" i="1"/>
  <c r="BX9" i="1"/>
  <c r="BW9" i="1"/>
  <c r="BK9" i="1"/>
  <c r="BN9" i="1" s="1"/>
  <c r="BT9" i="1" s="1"/>
  <c r="BY185" i="1" s="1"/>
  <c r="BL9" i="1"/>
  <c r="BO9" i="1" s="1"/>
  <c r="BS9" i="1" s="1"/>
  <c r="BZ185" i="1" s="1"/>
  <c r="BK10" i="1"/>
  <c r="BN10" i="1" s="1"/>
  <c r="BT10" i="1" s="1"/>
  <c r="BY186" i="1" s="1"/>
  <c r="BL10" i="1"/>
  <c r="BO10" i="1" s="1"/>
  <c r="BS10" i="1" s="1"/>
  <c r="BZ186" i="1" s="1"/>
  <c r="BK11" i="1"/>
  <c r="BN11" i="1" s="1"/>
  <c r="BT11" i="1" s="1"/>
  <c r="BY187" i="1" s="1"/>
  <c r="BL11" i="1"/>
  <c r="BO11" i="1" s="1"/>
  <c r="BS11" i="1" s="1"/>
  <c r="BZ187" i="1" s="1"/>
  <c r="BK12" i="1"/>
  <c r="BN12" i="1" s="1"/>
  <c r="BT12" i="1" s="1"/>
  <c r="BY188" i="1" s="1"/>
  <c r="BL12" i="1"/>
  <c r="BO12" i="1" s="1"/>
  <c r="BS12" i="1" s="1"/>
  <c r="BZ188" i="1" s="1"/>
  <c r="BK13" i="1"/>
  <c r="BN13" i="1" s="1"/>
  <c r="BT13" i="1" s="1"/>
  <c r="BY189" i="1" s="1"/>
  <c r="BL13" i="1"/>
  <c r="BO13" i="1" s="1"/>
  <c r="BS13" i="1" s="1"/>
  <c r="BZ189" i="1" s="1"/>
  <c r="BK14" i="1"/>
  <c r="BN14" i="1" s="1"/>
  <c r="BT14" i="1" s="1"/>
  <c r="BY191" i="1" s="1"/>
  <c r="BL14" i="1"/>
  <c r="BO14" i="1" s="1"/>
  <c r="BS14" i="1" s="1"/>
  <c r="BZ191" i="1" s="1"/>
  <c r="BK15" i="1"/>
  <c r="BN15" i="1" s="1"/>
  <c r="BT15" i="1" s="1"/>
  <c r="BY192" i="1" s="1"/>
  <c r="BL15" i="1"/>
  <c r="BO15" i="1" s="1"/>
  <c r="BS15" i="1" s="1"/>
  <c r="BZ192" i="1" s="1"/>
  <c r="BK16" i="1"/>
  <c r="BN16" i="1" s="1"/>
  <c r="BT16" i="1" s="1"/>
  <c r="BY193" i="1" s="1"/>
  <c r="BL16" i="1"/>
  <c r="BO16" i="1" s="1"/>
  <c r="BS16" i="1" s="1"/>
  <c r="BZ193" i="1" s="1"/>
  <c r="BK17" i="1"/>
  <c r="BN17" i="1" s="1"/>
  <c r="BT17" i="1" s="1"/>
  <c r="BY194" i="1" s="1"/>
  <c r="BL17" i="1"/>
  <c r="BO17" i="1" s="1"/>
  <c r="BS17" i="1" s="1"/>
  <c r="BZ194" i="1" s="1"/>
  <c r="BK18" i="1"/>
  <c r="BN18" i="1" s="1"/>
  <c r="BT18" i="1" s="1"/>
  <c r="BY195" i="1" s="1"/>
  <c r="BL18" i="1"/>
  <c r="BO18" i="1" s="1"/>
  <c r="BS18" i="1" s="1"/>
  <c r="BZ195" i="1" s="1"/>
  <c r="BK19" i="1"/>
  <c r="BN19" i="1" s="1"/>
  <c r="BT19" i="1" s="1"/>
  <c r="BY196" i="1" s="1"/>
  <c r="BL19" i="1"/>
  <c r="BO19" i="1" s="1"/>
  <c r="BS19" i="1" s="1"/>
  <c r="BZ196" i="1" s="1"/>
  <c r="BD10" i="1"/>
  <c r="BR9" i="1" s="1"/>
  <c r="BX185" i="1" s="1"/>
  <c r="BE10" i="1"/>
  <c r="BF10" i="1"/>
  <c r="BD11" i="1"/>
  <c r="BR10" i="1" s="1"/>
  <c r="BE11" i="1"/>
  <c r="BF11" i="1"/>
  <c r="BD12" i="1"/>
  <c r="BR11" i="1" s="1"/>
  <c r="BX187" i="1" s="1"/>
  <c r="BE12" i="1"/>
  <c r="BF12" i="1"/>
  <c r="BD13" i="1"/>
  <c r="BR12" i="1" s="1"/>
  <c r="BX188" i="1" s="1"/>
  <c r="BE13" i="1"/>
  <c r="BF13" i="1"/>
  <c r="BD14" i="1"/>
  <c r="BR13" i="1" s="1"/>
  <c r="BE14" i="1"/>
  <c r="BF14" i="1"/>
  <c r="BD15" i="1"/>
  <c r="BR14" i="1" s="1"/>
  <c r="BX191" i="1" s="1"/>
  <c r="BE15" i="1"/>
  <c r="BF15" i="1"/>
  <c r="BD16" i="1"/>
  <c r="BR15" i="1" s="1"/>
  <c r="BE16" i="1"/>
  <c r="BF16" i="1"/>
  <c r="BD17" i="1"/>
  <c r="BR16" i="1" s="1"/>
  <c r="BE17" i="1"/>
  <c r="BF17" i="1"/>
  <c r="BD18" i="1"/>
  <c r="BR17" i="1" s="1"/>
  <c r="BX194" i="1" s="1"/>
  <c r="BE18" i="1"/>
  <c r="BF18" i="1"/>
  <c r="BD19" i="1"/>
  <c r="BR18" i="1" s="1"/>
  <c r="BX195" i="1" s="1"/>
  <c r="BE19" i="1"/>
  <c r="BF19" i="1"/>
  <c r="BD20" i="1"/>
  <c r="BR19" i="1" s="1"/>
  <c r="BX196" i="1" s="1"/>
  <c r="BE20" i="1"/>
  <c r="BF20" i="1"/>
  <c r="CA112" i="1" l="1"/>
  <c r="CA60" i="1"/>
  <c r="CA111" i="1"/>
  <c r="CA59" i="1"/>
  <c r="CA110" i="1"/>
  <c r="CA58" i="1"/>
  <c r="CA109" i="1"/>
  <c r="CA57" i="1"/>
  <c r="CA108" i="1"/>
  <c r="CA56" i="1"/>
  <c r="CA107" i="1"/>
  <c r="CA55" i="1"/>
  <c r="CA106" i="1"/>
  <c r="CA54" i="1"/>
  <c r="CA105" i="1"/>
  <c r="CA53" i="1"/>
  <c r="CA104" i="1"/>
  <c r="CA52" i="1"/>
  <c r="CA103" i="1"/>
  <c r="CA51" i="1"/>
  <c r="CA102" i="1"/>
  <c r="CA50" i="1"/>
  <c r="CA101" i="1"/>
  <c r="CA49" i="1"/>
  <c r="CA100" i="1"/>
  <c r="CA48" i="1"/>
  <c r="CA99" i="1"/>
  <c r="CA47" i="1"/>
  <c r="CA98" i="1"/>
  <c r="CA46" i="1"/>
  <c r="CA97" i="1"/>
  <c r="CA45" i="1"/>
  <c r="CA96" i="1"/>
  <c r="CA44" i="1"/>
  <c r="CA95" i="1"/>
  <c r="CA43" i="1"/>
  <c r="CA94" i="1"/>
  <c r="CA42" i="1"/>
  <c r="CA93" i="1"/>
  <c r="CA41" i="1"/>
  <c r="CA92" i="1"/>
  <c r="CA40" i="1"/>
  <c r="CA91" i="1"/>
  <c r="CA39" i="1"/>
  <c r="CA90" i="1"/>
  <c r="CA38" i="1"/>
  <c r="CA89" i="1"/>
  <c r="CA37" i="1"/>
  <c r="CA88" i="1"/>
  <c r="CA36" i="1"/>
  <c r="CA87" i="1"/>
  <c r="CA35" i="1"/>
  <c r="CA86" i="1"/>
  <c r="CA34" i="1"/>
  <c r="CA85" i="1"/>
  <c r="CA33" i="1"/>
  <c r="CA84" i="1"/>
  <c r="CA32" i="1"/>
  <c r="CA83" i="1"/>
  <c r="CA31" i="1"/>
  <c r="CA82" i="1"/>
  <c r="CA30" i="1"/>
  <c r="CA81" i="1"/>
  <c r="CA29" i="1"/>
  <c r="CA80" i="1"/>
  <c r="CA28" i="1"/>
  <c r="CA79" i="1"/>
  <c r="CA27" i="1"/>
  <c r="CA78" i="1"/>
  <c r="CA26" i="1"/>
  <c r="CA77" i="1"/>
  <c r="CA25" i="1"/>
  <c r="CA76" i="1"/>
  <c r="CA24" i="1"/>
  <c r="CA75" i="1"/>
  <c r="CA23" i="1"/>
  <c r="CA74" i="1"/>
  <c r="CA22" i="1"/>
  <c r="CA73" i="1"/>
  <c r="CA21" i="1"/>
  <c r="CA72" i="1"/>
  <c r="CA20" i="1"/>
  <c r="CA71" i="1"/>
  <c r="CA19" i="1"/>
  <c r="CA70" i="1"/>
  <c r="CA18" i="1"/>
  <c r="CA69" i="1"/>
  <c r="CA17" i="1"/>
  <c r="CA68" i="1"/>
  <c r="CA16" i="1"/>
  <c r="CA67" i="1"/>
  <c r="CA15" i="1"/>
  <c r="CA66" i="1"/>
  <c r="CA14" i="1"/>
  <c r="CA65" i="1"/>
  <c r="CA13" i="1"/>
  <c r="CA64" i="1"/>
  <c r="CA12" i="1"/>
  <c r="CA63" i="1"/>
  <c r="CA11" i="1"/>
  <c r="CA62" i="1"/>
  <c r="CA10" i="1"/>
  <c r="CA61" i="1"/>
  <c r="CA9" i="1"/>
  <c r="E105" i="1" l="1"/>
  <c r="E106" i="1"/>
  <c r="E90" i="1"/>
  <c r="E98" i="1" s="1"/>
  <c r="E71" i="1"/>
  <c r="E107" i="1" s="1"/>
  <c r="E103" i="1" l="1"/>
  <c r="E101" i="1"/>
  <c r="E99" i="1"/>
  <c r="E104" i="1"/>
  <c r="E102" i="1"/>
  <c r="K118" i="1"/>
  <c r="Q118" i="1"/>
  <c r="I118" i="1"/>
  <c r="O118" i="1"/>
  <c r="G118" i="1"/>
  <c r="M118" i="1"/>
  <c r="E118" i="1"/>
  <c r="E114" i="1" l="1"/>
  <c r="F30" i="1" s="1"/>
  <c r="I116" i="1"/>
  <c r="I42" i="1" s="1"/>
  <c r="G114" i="1"/>
  <c r="G30" i="1" s="1"/>
  <c r="I114" i="1"/>
  <c r="I30" i="1" s="1"/>
  <c r="G115" i="1"/>
  <c r="G36" i="1" s="1"/>
  <c r="G117" i="1"/>
  <c r="G48" i="1" s="1"/>
  <c r="I117" i="1"/>
  <c r="I48" i="1" s="1"/>
  <c r="I115" i="1"/>
  <c r="I36" i="1" s="1"/>
  <c r="K117" i="1"/>
  <c r="K48" i="1" s="1"/>
  <c r="K115" i="1"/>
  <c r="K36" i="1" s="1"/>
  <c r="O115" i="1"/>
  <c r="O36" i="1" s="1"/>
  <c r="O117" i="1"/>
  <c r="O48" i="1" s="1"/>
  <c r="Q117" i="1"/>
  <c r="Q48" i="1" s="1"/>
  <c r="Q115" i="1"/>
  <c r="Q36" i="1" s="1"/>
  <c r="E115" i="1"/>
  <c r="F36" i="1" s="1"/>
  <c r="E117" i="1"/>
  <c r="F48" i="1" s="1"/>
  <c r="M115" i="1"/>
  <c r="M36" i="1" s="1"/>
  <c r="M117" i="1"/>
  <c r="M48" i="1" s="1"/>
  <c r="M116" i="1"/>
  <c r="M42" i="1" s="1"/>
  <c r="O126" i="1"/>
  <c r="O33" i="1" s="1"/>
  <c r="O129" i="1"/>
  <c r="O51" i="1" s="1"/>
  <c r="O127" i="1"/>
  <c r="O39" i="1" s="1"/>
  <c r="O128" i="1"/>
  <c r="O45" i="1" s="1"/>
  <c r="G126" i="1"/>
  <c r="G33" i="1" s="1"/>
  <c r="G129" i="1"/>
  <c r="G51" i="1" s="1"/>
  <c r="G127" i="1"/>
  <c r="G39" i="1" s="1"/>
  <c r="G128" i="1"/>
  <c r="G45" i="1" s="1"/>
  <c r="K122" i="1"/>
  <c r="K32" i="1" s="1"/>
  <c r="K125" i="1"/>
  <c r="K50" i="1" s="1"/>
  <c r="K124" i="1"/>
  <c r="K44" i="1" s="1"/>
  <c r="K123" i="1"/>
  <c r="K38" i="1" s="1"/>
  <c r="E126" i="1"/>
  <c r="F33" i="1" s="1"/>
  <c r="E128" i="1"/>
  <c r="F45" i="1" s="1"/>
  <c r="E127" i="1"/>
  <c r="F39" i="1" s="1"/>
  <c r="E129" i="1"/>
  <c r="F51" i="1" s="1"/>
  <c r="K126" i="1"/>
  <c r="K33" i="1" s="1"/>
  <c r="K127" i="1"/>
  <c r="K39" i="1" s="1"/>
  <c r="K129" i="1"/>
  <c r="K51" i="1" s="1"/>
  <c r="K128" i="1"/>
  <c r="K45" i="1" s="1"/>
  <c r="Q122" i="1"/>
  <c r="Q32" i="1" s="1"/>
  <c r="Q124" i="1"/>
  <c r="Q44" i="1" s="1"/>
  <c r="Q123" i="1"/>
  <c r="Q38" i="1" s="1"/>
  <c r="Q125" i="1"/>
  <c r="Q50" i="1" s="1"/>
  <c r="G122" i="1"/>
  <c r="G32" i="1" s="1"/>
  <c r="G125" i="1"/>
  <c r="G50" i="1" s="1"/>
  <c r="G123" i="1"/>
  <c r="G38" i="1" s="1"/>
  <c r="G124" i="1"/>
  <c r="G44" i="1" s="1"/>
  <c r="Q126" i="1"/>
  <c r="Q33" i="1" s="1"/>
  <c r="Q128" i="1"/>
  <c r="Q45" i="1" s="1"/>
  <c r="Q127" i="1"/>
  <c r="Q39" i="1" s="1"/>
  <c r="Q129" i="1"/>
  <c r="Q51" i="1" s="1"/>
  <c r="I126" i="1"/>
  <c r="I33" i="1" s="1"/>
  <c r="I127" i="1"/>
  <c r="I39" i="1" s="1"/>
  <c r="I128" i="1"/>
  <c r="I45" i="1" s="1"/>
  <c r="I129" i="1"/>
  <c r="I51" i="1" s="1"/>
  <c r="O122" i="1"/>
  <c r="O32" i="1" s="1"/>
  <c r="O125" i="1"/>
  <c r="O50" i="1" s="1"/>
  <c r="O124" i="1"/>
  <c r="O44" i="1" s="1"/>
  <c r="O123" i="1"/>
  <c r="O38" i="1" s="1"/>
  <c r="M126" i="1"/>
  <c r="M33" i="1" s="1"/>
  <c r="M128" i="1"/>
  <c r="M45" i="1" s="1"/>
  <c r="M129" i="1"/>
  <c r="M51" i="1" s="1"/>
  <c r="M127" i="1"/>
  <c r="M39" i="1" s="1"/>
  <c r="E122" i="1"/>
  <c r="F32" i="1" s="1"/>
  <c r="E123" i="1"/>
  <c r="F38" i="1" s="1"/>
  <c r="E124" i="1"/>
  <c r="F44" i="1" s="1"/>
  <c r="E125" i="1"/>
  <c r="F50" i="1" s="1"/>
  <c r="I122" i="1"/>
  <c r="I32" i="1" s="1"/>
  <c r="I124" i="1"/>
  <c r="I44" i="1" s="1"/>
  <c r="I123" i="1"/>
  <c r="I38" i="1" s="1"/>
  <c r="I125" i="1"/>
  <c r="I50" i="1" s="1"/>
  <c r="M124" i="1"/>
  <c r="M44" i="1" s="1"/>
  <c r="M123" i="1"/>
  <c r="M38" i="1" s="1"/>
  <c r="M125" i="1"/>
  <c r="M50" i="1" s="1"/>
  <c r="E121" i="1"/>
  <c r="F49" i="1" s="1"/>
  <c r="F31" i="1"/>
  <c r="G120" i="1"/>
  <c r="G43" i="1" s="1"/>
  <c r="G31" i="1"/>
  <c r="I120" i="1"/>
  <c r="I43" i="1" s="1"/>
  <c r="I31" i="1"/>
  <c r="M121" i="1"/>
  <c r="M49" i="1" s="1"/>
  <c r="M31" i="1"/>
  <c r="K119" i="1"/>
  <c r="K37" i="1" s="1"/>
  <c r="K31" i="1"/>
  <c r="O120" i="1"/>
  <c r="O43" i="1" s="1"/>
  <c r="O31" i="1"/>
  <c r="Q121" i="1"/>
  <c r="Q49" i="1" s="1"/>
  <c r="Q31" i="1"/>
  <c r="M122" i="1"/>
  <c r="M32" i="1" s="1"/>
  <c r="I119" i="1"/>
  <c r="I37" i="1" s="1"/>
  <c r="G119" i="1"/>
  <c r="G37" i="1" s="1"/>
  <c r="E120" i="1"/>
  <c r="F43" i="1" s="1"/>
  <c r="Q119" i="1"/>
  <c r="Q37" i="1" s="1"/>
  <c r="M119" i="1"/>
  <c r="M37" i="1" s="1"/>
  <c r="O119" i="1"/>
  <c r="O37" i="1" s="1"/>
  <c r="O121" i="1"/>
  <c r="O49" i="1" s="1"/>
  <c r="K121" i="1"/>
  <c r="K49" i="1" s="1"/>
  <c r="I121" i="1"/>
  <c r="I49" i="1" s="1"/>
  <c r="K120" i="1"/>
  <c r="K43" i="1" s="1"/>
  <c r="E119" i="1"/>
  <c r="F37" i="1" s="1"/>
  <c r="Q120" i="1"/>
  <c r="Q43" i="1" s="1"/>
  <c r="Q114" i="1"/>
  <c r="Q30" i="1" s="1"/>
  <c r="K114" i="1"/>
  <c r="K30" i="1" s="1"/>
  <c r="O114" i="1"/>
  <c r="O30" i="1" s="1"/>
  <c r="M114" i="1"/>
  <c r="M30" i="1" s="1"/>
  <c r="M120" i="1"/>
  <c r="M43" i="1" s="1"/>
  <c r="G121" i="1"/>
  <c r="G49" i="1" s="1"/>
  <c r="E116" i="1" l="1"/>
  <c r="F42" i="1" s="1"/>
  <c r="Q116" i="1"/>
  <c r="Q42" i="1" s="1"/>
  <c r="O116" i="1"/>
  <c r="O42" i="1" s="1"/>
  <c r="K116" i="1"/>
  <c r="K42" i="1" s="1"/>
  <c r="G116" i="1"/>
  <c r="G42" i="1" s="1"/>
  <c r="O34" i="1"/>
  <c r="Q34" i="1"/>
  <c r="M34" i="1"/>
  <c r="G34" i="1"/>
  <c r="F34" i="1"/>
  <c r="I34" i="1"/>
  <c r="K34" i="1"/>
  <c r="K130" i="1"/>
  <c r="O130" i="1"/>
  <c r="M130" i="1"/>
  <c r="G130" i="1"/>
  <c r="Q130" i="1"/>
  <c r="Q132" i="1"/>
  <c r="O131" i="1"/>
  <c r="O132" i="1"/>
  <c r="M131" i="1"/>
  <c r="M132" i="1"/>
  <c r="K132" i="1"/>
  <c r="I132" i="1"/>
  <c r="I130" i="1"/>
  <c r="I131" i="1"/>
  <c r="G132" i="1"/>
  <c r="E132" i="1"/>
  <c r="E130" i="1"/>
  <c r="E131" i="1" l="1"/>
  <c r="F46" i="1" s="1"/>
  <c r="G131" i="1"/>
  <c r="G46" i="1" s="1"/>
  <c r="K131" i="1"/>
  <c r="K46" i="1" s="1"/>
  <c r="Q131" i="1"/>
  <c r="Q46" i="1" s="1"/>
  <c r="O52" i="1"/>
  <c r="O135" i="1"/>
  <c r="O58" i="1" s="1"/>
  <c r="K40" i="1"/>
  <c r="K133" i="1"/>
  <c r="K136" i="1" s="1"/>
  <c r="F40" i="1"/>
  <c r="E133" i="1"/>
  <c r="I46" i="1"/>
  <c r="K52" i="1"/>
  <c r="K135" i="1"/>
  <c r="K58" i="1" s="1"/>
  <c r="O46" i="1"/>
  <c r="G40" i="1"/>
  <c r="G133" i="1"/>
  <c r="F52" i="1"/>
  <c r="E135" i="1"/>
  <c r="I40" i="1"/>
  <c r="I133" i="1"/>
  <c r="M52" i="1"/>
  <c r="M135" i="1"/>
  <c r="M58" i="1" s="1"/>
  <c r="Q52" i="1"/>
  <c r="Q135" i="1"/>
  <c r="Q58" i="1" s="1"/>
  <c r="M40" i="1"/>
  <c r="M133" i="1"/>
  <c r="G52" i="1"/>
  <c r="G135" i="1"/>
  <c r="G58" i="1" s="1"/>
  <c r="I52" i="1"/>
  <c r="I135" i="1"/>
  <c r="I58" i="1" s="1"/>
  <c r="M46" i="1"/>
  <c r="Q40" i="1"/>
  <c r="Q133" i="1"/>
  <c r="O40" i="1"/>
  <c r="O133" i="1"/>
  <c r="G134" i="1" l="1"/>
  <c r="G56" i="1" s="1"/>
  <c r="G57" i="1" s="1"/>
  <c r="M134" i="1"/>
  <c r="M56" i="1" s="1"/>
  <c r="M57" i="1" s="1"/>
  <c r="O134" i="1"/>
  <c r="O56" i="1" s="1"/>
  <c r="O57" i="1" s="1"/>
  <c r="I134" i="1"/>
  <c r="I56" i="1" s="1"/>
  <c r="I57" i="1" s="1"/>
  <c r="K134" i="1"/>
  <c r="K56" i="1" s="1"/>
  <c r="K57" i="1" s="1"/>
  <c r="E134" i="1"/>
  <c r="Q134" i="1"/>
  <c r="Q56" i="1" s="1"/>
  <c r="Q57" i="1" s="1"/>
  <c r="G59" i="1"/>
  <c r="M59" i="1"/>
  <c r="O59" i="1"/>
  <c r="I59" i="1"/>
  <c r="Q59" i="1"/>
  <c r="K59" i="1"/>
  <c r="K137" i="1"/>
  <c r="K138" i="1"/>
  <c r="I136" i="1"/>
  <c r="I54" i="1"/>
  <c r="I55" i="1" s="1"/>
  <c r="O136" i="1"/>
  <c r="O54" i="1"/>
  <c r="O55" i="1" s="1"/>
  <c r="Q136" i="1"/>
  <c r="Q54" i="1"/>
  <c r="Q55" i="1" s="1"/>
  <c r="M136" i="1"/>
  <c r="M54" i="1"/>
  <c r="M55" i="1" s="1"/>
  <c r="E136" i="1"/>
  <c r="K54" i="1"/>
  <c r="K55" i="1" s="1"/>
  <c r="G136" i="1"/>
  <c r="G54" i="1"/>
  <c r="G55" i="1" s="1"/>
  <c r="M137" i="1" l="1"/>
  <c r="M61" i="1" s="1"/>
  <c r="M138" i="1"/>
  <c r="M62" i="1" s="1"/>
  <c r="O137" i="1"/>
  <c r="O61" i="1" s="1"/>
  <c r="O138" i="1"/>
  <c r="O62" i="1" s="1"/>
  <c r="E138" i="1"/>
  <c r="E137" i="1"/>
  <c r="Q137" i="1"/>
  <c r="Q61" i="1" s="1"/>
  <c r="Q138" i="1"/>
  <c r="Q62" i="1" s="1"/>
  <c r="I137" i="1"/>
  <c r="I61" i="1" s="1"/>
  <c r="I138" i="1"/>
  <c r="I62" i="1" s="1"/>
  <c r="G137" i="1"/>
  <c r="G61" i="1" s="1"/>
  <c r="G138" i="1"/>
  <c r="G62" i="1" s="1"/>
  <c r="K61" i="1"/>
  <c r="K62" i="1"/>
</calcChain>
</file>

<file path=xl/sharedStrings.xml><?xml version="1.0" encoding="utf-8"?>
<sst xmlns="http://schemas.openxmlformats.org/spreadsheetml/2006/main" count="1000" uniqueCount="510">
  <si>
    <t>Units</t>
  </si>
  <si>
    <t>Source</t>
  </si>
  <si>
    <t>Link</t>
  </si>
  <si>
    <t>Btu/scf</t>
  </si>
  <si>
    <t>Description</t>
  </si>
  <si>
    <t>http://www.epa.gov/ttn/chief/ap42/ch01/final/c01s04.pdf</t>
  </si>
  <si>
    <t>Average gross (or higher) heating value of natural gas</t>
  </si>
  <si>
    <t>Unit Conversions</t>
  </si>
  <si>
    <t>User Input</t>
  </si>
  <si>
    <t>Monthly</t>
  </si>
  <si>
    <t>kWh</t>
  </si>
  <si>
    <t>MMBtu</t>
  </si>
  <si>
    <t>gal</t>
  </si>
  <si>
    <t>State</t>
  </si>
  <si>
    <t>Emissions Profile</t>
  </si>
  <si>
    <t>Lists</t>
  </si>
  <si>
    <t>Annual</t>
  </si>
  <si>
    <t>US Average</t>
  </si>
  <si>
    <t>Alaska</t>
  </si>
  <si>
    <t>AK</t>
  </si>
  <si>
    <t>Alabama</t>
  </si>
  <si>
    <t>AL</t>
  </si>
  <si>
    <t>Arkansas</t>
  </si>
  <si>
    <t>AR</t>
  </si>
  <si>
    <t>Arizona</t>
  </si>
  <si>
    <t>AZ</t>
  </si>
  <si>
    <t>California</t>
  </si>
  <si>
    <t>CA</t>
  </si>
  <si>
    <t>Colorado</t>
  </si>
  <si>
    <t>CO</t>
  </si>
  <si>
    <t>Connecticut</t>
  </si>
  <si>
    <t>CT</t>
  </si>
  <si>
    <t>District of Columbia</t>
  </si>
  <si>
    <t>DC</t>
  </si>
  <si>
    <t>Delaware</t>
  </si>
  <si>
    <t>DE</t>
  </si>
  <si>
    <t>Florida</t>
  </si>
  <si>
    <t>FL</t>
  </si>
  <si>
    <t>Georgia</t>
  </si>
  <si>
    <t>GA</t>
  </si>
  <si>
    <t>Hawaii</t>
  </si>
  <si>
    <t>HI</t>
  </si>
  <si>
    <t>Iowa</t>
  </si>
  <si>
    <t>IA</t>
  </si>
  <si>
    <t>Idaho</t>
  </si>
  <si>
    <t>ID</t>
  </si>
  <si>
    <t>Illinois</t>
  </si>
  <si>
    <t>IL</t>
  </si>
  <si>
    <t>Indiana</t>
  </si>
  <si>
    <t>IN</t>
  </si>
  <si>
    <t>Kansas</t>
  </si>
  <si>
    <t>KS</t>
  </si>
  <si>
    <t>Kentucky</t>
  </si>
  <si>
    <t>KY</t>
  </si>
  <si>
    <t>Louisiana</t>
  </si>
  <si>
    <t>LA</t>
  </si>
  <si>
    <t>Massachusetts</t>
  </si>
  <si>
    <t>MA</t>
  </si>
  <si>
    <t>Maryland</t>
  </si>
  <si>
    <t>MD</t>
  </si>
  <si>
    <t>Maine</t>
  </si>
  <si>
    <t>ME</t>
  </si>
  <si>
    <t>Michigan</t>
  </si>
  <si>
    <t>MI</t>
  </si>
  <si>
    <t>Minnesota</t>
  </si>
  <si>
    <t>MN</t>
  </si>
  <si>
    <t>Missouri</t>
  </si>
  <si>
    <t>MO</t>
  </si>
  <si>
    <t>Mississippi</t>
  </si>
  <si>
    <t>MS</t>
  </si>
  <si>
    <t>Montana</t>
  </si>
  <si>
    <t>MT</t>
  </si>
  <si>
    <t>North Carolina</t>
  </si>
  <si>
    <t>NC</t>
  </si>
  <si>
    <t>North Dakota</t>
  </si>
  <si>
    <t>ND</t>
  </si>
  <si>
    <t>Nebraska</t>
  </si>
  <si>
    <t>NE</t>
  </si>
  <si>
    <t>New Hampshire</t>
  </si>
  <si>
    <t>NH</t>
  </si>
  <si>
    <t>New Jersey</t>
  </si>
  <si>
    <t>NJ</t>
  </si>
  <si>
    <t>New Mexico</t>
  </si>
  <si>
    <t>NM</t>
  </si>
  <si>
    <t>Nevada</t>
  </si>
  <si>
    <t>NV</t>
  </si>
  <si>
    <t>New York</t>
  </si>
  <si>
    <t>NY</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</si>
  <si>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</si>
  <si>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</si>
  <si>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</si>
  <si>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</si>
  <si>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</si>
  <si>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</si>
  <si>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</si>
  <si>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</si>
  <si>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</si>
  <si>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</si>
  <si>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</si>
  <si>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</si>
  <si>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</si>
  <si>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</si>
  <si>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</si>
  <si>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</si>
  <si>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</si>
  <si>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</si>
  <si>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</si>
  <si>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</si>
  <si>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Virginia</t>
  </si>
  <si>
    <t>VA</t>
  </si>
  <si>
    <t>Vermont</t>
  </si>
  <si>
    <t>VT</t>
  </si>
  <si>
    <t>Washington</t>
  </si>
  <si>
    <t>WA</t>
  </si>
  <si>
    <t>Wisconsin</t>
  </si>
  <si>
    <t>WI</t>
  </si>
  <si>
    <t>West Virginia</t>
  </si>
  <si>
    <t>WV</t>
  </si>
  <si>
    <t>Wyoming</t>
  </si>
  <si>
    <t>WY</t>
  </si>
  <si>
    <t>Alberta</t>
  </si>
  <si>
    <t>British Columbia</t>
  </si>
  <si>
    <t>Manitoba</t>
  </si>
  <si>
    <t>New Brunswick</t>
  </si>
  <si>
    <t>Newfoundland</t>
  </si>
  <si>
    <t>Nova Scotia</t>
  </si>
  <si>
    <t>Ontario</t>
  </si>
  <si>
    <t>Prince Edward Island</t>
  </si>
  <si>
    <t>Quebec</t>
  </si>
  <si>
    <t>Saskatchewan</t>
  </si>
  <si>
    <t>Value</t>
  </si>
  <si>
    <t>Canada Average</t>
  </si>
  <si>
    <t>NOx (Small-Unc.)</t>
  </si>
  <si>
    <t>NOx (Small-Low NOx)</t>
  </si>
  <si>
    <t>NOx (Small-Low NOx/FGR)</t>
  </si>
  <si>
    <t>NOx (Large Wall-Fired-Low NOx)</t>
  </si>
  <si>
    <t>NOx (Large Wall-Fired-FGR)</t>
  </si>
  <si>
    <t>NOx (Large Wall-Fired Unc. Pre-NSPS)</t>
  </si>
  <si>
    <t>NOx (Large Wall-Fired Unc. Post-NSPS)</t>
  </si>
  <si>
    <t>NOx (Tangential-Unc.)</t>
  </si>
  <si>
    <t>NOx (Tangential-FGR)</t>
  </si>
  <si>
    <t>Pollutant</t>
  </si>
  <si>
    <t># of Tests</t>
  </si>
  <si>
    <r>
      <t>Emission Factor (lb/10</t>
    </r>
    <r>
      <rPr>
        <vertAlign val="superscript"/>
        <sz val="11"/>
        <color theme="1"/>
        <rFont val="Calibri"/>
        <family val="2"/>
        <scheme val="minor"/>
      </rPr>
      <t>6</t>
    </r>
    <r>
      <rPr>
        <sz val="11"/>
        <color theme="1"/>
        <rFont val="Calibri"/>
        <family val="2"/>
        <scheme val="minor"/>
      </rPr>
      <t xml:space="preserve"> scf)</t>
    </r>
  </si>
  <si>
    <t>Relative St. Dev (%)</t>
  </si>
  <si>
    <t>U.S. Environmental Protection Agency, AP 42, Fifth Edition, Volume I. Chapter 1: External Combustion Sources, Section 4. Natural Gas Combustion, Background Document, Table 3.4-1.</t>
  </si>
  <si>
    <t>http://www.epa.gov/ttn/chief/ap42/ch01/bgdocs/b01s04.pdf</t>
  </si>
  <si>
    <t>U.S. Energy Information Administration, Frequently Asked Questions, "How much electricity is lost in transmission and distribution in the United States?"</t>
  </si>
  <si>
    <t>http://www.eia.gov/tools/faqs/faq.cfm?id=105&amp;t=3</t>
  </si>
  <si>
    <t>Percent</t>
  </si>
  <si>
    <t>U.S. Transmission and Distribution Electricity Losses</t>
  </si>
  <si>
    <t>Consumption</t>
  </si>
  <si>
    <t>NOX Emission Factors, EPA AP-42 Section 1.4 Natural Gas Combustion, Table 3.4-1</t>
  </si>
  <si>
    <t>Other Data</t>
  </si>
  <si>
    <t>short ton/metric ton</t>
  </si>
  <si>
    <t>mmbtu/therm</t>
  </si>
  <si>
    <t>U.S. Environmental Protection Agency, AP 42, Fifth Edition, Volume I. Chapter 1: External Combustion Sources, Section 4. Natural Gas Combustion, Final Section, Section 1.4.1.</t>
  </si>
  <si>
    <t>U.S. Environmental Protection Agency, AP 42, Fifth Edition, Volume I. Chapter 1: External Combustion Sources, Section 4. Natural Gas Combustion, Final Section. Table 1.4-2</t>
  </si>
  <si>
    <t>tonnes</t>
  </si>
  <si>
    <t>U.S. Environmental Protection Agency, Greenhouse Gas Equivalencies Calculator, Calculations and References, Passenger Vehicles per Year</t>
  </si>
  <si>
    <t>U.S. Environmental Protection Agency, Greenhouse Gas Equivalencies Calculator, Calculations and References, Home Electricity Use</t>
  </si>
  <si>
    <r>
      <t>lb/10</t>
    </r>
    <r>
      <rPr>
        <vertAlign val="superscript"/>
        <sz val="11"/>
        <color theme="1"/>
        <rFont val="Calibri"/>
        <family val="2"/>
        <scheme val="minor"/>
      </rPr>
      <t>3</t>
    </r>
    <r>
      <rPr>
        <sz val="11"/>
        <color theme="1"/>
        <rFont val="Calibri"/>
        <family val="2"/>
        <scheme val="minor"/>
      </rPr>
      <t xml:space="preserve"> gal</t>
    </r>
  </si>
  <si>
    <t>http://www.epa.gov/ttn/chief/ap42/ch01/bgdocs/b01s03.pdf</t>
  </si>
  <si>
    <t>U.S. Environmental Protection Agency, AP 42, Fifth Edition, Volume I. Chapter 1: External Combustion Sources, Section 3. Fuel Oil Combustion, Background Document. Table 2.</t>
  </si>
  <si>
    <t>U.S. Environmental Protection Agency, AP 42, Fifth Edition, Volume I. Chapter 1: External Combustion Sources, Section 3. Fuel Oil Combustion, Background Document. Table 6.</t>
  </si>
  <si>
    <t>U.S. Environmental Protection Agency, AP 42, Fifth Edition, Volume I. Chapter 1: External Combustion Sources, Section 3. Fuel Oil Combustion, Final Document. Table 1.3-1</t>
  </si>
  <si>
    <t>http://www.epa.gov/ttn/chief/ap42/ch01/final/c01s05.pdf</t>
  </si>
  <si>
    <t>Propane Heat Content</t>
  </si>
  <si>
    <t>Heating Oil (No. 2) Heat Content</t>
  </si>
  <si>
    <t>U.S. Environmental Protection Agency, AP 42, Fifth Edition, Volume I. Chapter 1: External Combustion Sources, Section 3. Fuel Oil Combustion, Background Document.</t>
  </si>
  <si>
    <t>Calculations</t>
  </si>
  <si>
    <t>Canadian Average All Sources 2011</t>
  </si>
  <si>
    <t>State abbreviation</t>
  </si>
  <si>
    <t>State nameplate capacity (MW)</t>
  </si>
  <si>
    <t>State annual heat input (MMBtu)</t>
  </si>
  <si>
    <t>State annual net generation (MWh)</t>
  </si>
  <si>
    <t>State annual NOx emissions (tons)</t>
  </si>
  <si>
    <t>State annual SO2 emissions (tons)</t>
  </si>
  <si>
    <t>State annual CO2 emissions (tons)</t>
  </si>
  <si>
    <t>State annual NOx total output emission rate (lb/MWh)</t>
  </si>
  <si>
    <t>State annual SO2 total output emission rate (lb/MWh)</t>
  </si>
  <si>
    <t>State annual CO2 total output emission rate (lb/MWh)</t>
  </si>
  <si>
    <t>State annual NOx input emission rate (lb/MMBtu)</t>
  </si>
  <si>
    <t>State ozone season NOx input emission rate (lb/MMBtu)</t>
  </si>
  <si>
    <t>State annual SO2 input emission rate (lb/MMBtu)</t>
  </si>
  <si>
    <t>State annual CO2 input emission rate (lb/MMBtu)</t>
  </si>
  <si>
    <t>State annual NOx fossil fuel output emission rate (lb/MWh)</t>
  </si>
  <si>
    <t>State annual SO2 fossil fuel output emission rate (lb/MWh)</t>
  </si>
  <si>
    <t>State annual CO2 fossil fuel output emission rate (lb/MWh)</t>
  </si>
  <si>
    <t>State annual NOx fossil fuel input emission rate (lb/MMBtu)</t>
  </si>
  <si>
    <t>State annual SO2 fossil fuel input emission rate (lb/MMBtu)</t>
  </si>
  <si>
    <t>State annual CO2 fossil fuel input emission rate (lb/MMBtu)</t>
  </si>
  <si>
    <t>State annual coal net generation (MWh)</t>
  </si>
  <si>
    <t>State annual oil net generation (MWh)</t>
  </si>
  <si>
    <t>State annual gas net generation (MWh)</t>
  </si>
  <si>
    <t>State annual other fossil net generation (MWh)</t>
  </si>
  <si>
    <t>State coal generation percent (resource mix)</t>
  </si>
  <si>
    <t>State oil generation percent (resource mix)</t>
  </si>
  <si>
    <t>State gas generation percent (resource mix)</t>
  </si>
  <si>
    <t>State other fossil  generation percent (resource mix)</t>
  </si>
  <si>
    <t>State total combustion generation percent (resource mix)</t>
  </si>
  <si>
    <t>Total Annual Heat Rate (Btu/kWh)</t>
  </si>
  <si>
    <t>Fossil Annual Heat Rate (Btu/kWh)</t>
  </si>
  <si>
    <t>N/A</t>
  </si>
  <si>
    <t>Canada Data</t>
  </si>
  <si>
    <t>Canada Province</t>
  </si>
  <si>
    <t>2004 Province Annual Heat Rate (Btu/kWh)</t>
  </si>
  <si>
    <r>
      <rPr>
        <vertAlign val="superscript"/>
        <sz val="11"/>
        <color theme="1"/>
        <rFont val="Calibri"/>
        <family val="2"/>
        <scheme val="minor"/>
      </rPr>
      <t>1</t>
    </r>
    <r>
      <rPr>
        <sz val="11"/>
        <color theme="1"/>
        <rFont val="Calibri"/>
        <family val="2"/>
        <scheme val="minor"/>
      </rPr>
      <t xml:space="preserve"> 2011 CO2 Emission Rate taken from National Inventory Report, Greenhouse Gas Sources and Sinks in Canada 1990-2011, Environment Canada, Part 3. Generation Intensity (g CO2 eq / kWh)</t>
    </r>
  </si>
  <si>
    <r>
      <rPr>
        <vertAlign val="superscript"/>
        <sz val="11"/>
        <color theme="1"/>
        <rFont val="Calibri"/>
        <family val="2"/>
        <scheme val="minor"/>
      </rPr>
      <t xml:space="preserve">2 </t>
    </r>
    <r>
      <rPr>
        <sz val="11"/>
        <color theme="1"/>
        <rFont val="Calibri"/>
        <family val="2"/>
        <scheme val="minor"/>
      </rPr>
      <t>NOX and SOX Emissions taken from National Pollutant Release Inventory (NPRI) Downloadable Datasets, 2011 Air Pollutant Emission Summaries and Trends. 2011 Emissions from Electric Power Generation (Utilities)</t>
    </r>
  </si>
  <si>
    <t>http://www.ec.gc.ca/inrp-npri/default.asp?lang=en&amp;n=0EC58C98-#Emission_Summaries</t>
  </si>
  <si>
    <r>
      <rPr>
        <vertAlign val="superscript"/>
        <sz val="11"/>
        <color theme="1"/>
        <rFont val="Calibri"/>
        <family val="2"/>
        <scheme val="minor"/>
      </rPr>
      <t xml:space="preserve">3 </t>
    </r>
    <r>
      <rPr>
        <sz val="11"/>
        <color theme="1"/>
        <rFont val="Calibri"/>
        <family val="2"/>
        <scheme val="minor"/>
      </rPr>
      <t>SOX emissions used to estimate SO2 emissions</t>
    </r>
  </si>
  <si>
    <r>
      <t>Generation (GWh)</t>
    </r>
    <r>
      <rPr>
        <vertAlign val="superscript"/>
        <sz val="11"/>
        <rFont val="Calibri"/>
        <family val="2"/>
        <scheme val="minor"/>
      </rPr>
      <t>2</t>
    </r>
  </si>
  <si>
    <t>pounds/short ton</t>
  </si>
  <si>
    <r>
      <rPr>
        <vertAlign val="superscript"/>
        <sz val="11"/>
        <rFont val="Calibri"/>
        <family val="2"/>
        <scheme val="minor"/>
      </rPr>
      <t>1</t>
    </r>
    <r>
      <rPr>
        <sz val="11"/>
        <rFont val="Calibri"/>
        <family val="2"/>
        <scheme val="minor"/>
      </rPr>
      <t xml:space="preserve"> 2011 metric tons, taken from National Pollutant Release Inventory (NPRI) Downloadable Datasets, 2011 Air Pollutant Emission Summaries and Trends. 2011 Emissions from Electric Power Generation (Utilities)</t>
    </r>
  </si>
  <si>
    <r>
      <rPr>
        <vertAlign val="superscript"/>
        <sz val="11"/>
        <rFont val="Calibri"/>
        <family val="2"/>
        <scheme val="minor"/>
      </rPr>
      <t>2</t>
    </r>
    <r>
      <rPr>
        <sz val="11"/>
        <rFont val="Calibri"/>
        <family val="2"/>
        <scheme val="minor"/>
      </rPr>
      <t xml:space="preserve"> 2011 Generation, taken from National Inventory Report, Greenhouse Gas Sources and Sinks in Canada 1990-2011, Environment Canada, Part 3</t>
    </r>
  </si>
  <si>
    <t>Generation Intensity</t>
  </si>
  <si>
    <t>Consumption Intensity</t>
  </si>
  <si>
    <r>
      <t>Losses</t>
    </r>
    <r>
      <rPr>
        <vertAlign val="superscript"/>
        <sz val="11"/>
        <color theme="1"/>
        <rFont val="Calibri"/>
        <family val="2"/>
        <scheme val="minor"/>
      </rPr>
      <t>1</t>
    </r>
  </si>
  <si>
    <t>grams/pound</t>
  </si>
  <si>
    <r>
      <rPr>
        <vertAlign val="superscript"/>
        <sz val="11"/>
        <color theme="1"/>
        <rFont val="Calibri"/>
        <family val="2"/>
        <scheme val="minor"/>
      </rPr>
      <t>1</t>
    </r>
    <r>
      <rPr>
        <sz val="11"/>
        <color theme="1"/>
        <rFont val="Calibri"/>
        <family val="2"/>
        <scheme val="minor"/>
      </rPr>
      <t xml:space="preserve"> Losses include transmission line losses, metering differences, and other losses</t>
    </r>
  </si>
  <si>
    <t>Source: National Inventory Report, Greenhouse Gas Sources and Sinks in Canada 1990-2011, Environment Canada, Part 3.</t>
  </si>
  <si>
    <r>
      <t>2011 CO</t>
    </r>
    <r>
      <rPr>
        <vertAlign val="subscript"/>
        <sz val="11"/>
        <color theme="1"/>
        <rFont val="Calibri"/>
        <family val="2"/>
        <scheme val="minor"/>
      </rPr>
      <t>2</t>
    </r>
    <r>
      <rPr>
        <sz val="11"/>
        <color theme="1"/>
        <rFont val="Calibri"/>
        <family val="2"/>
        <scheme val="minor"/>
      </rPr>
      <t xml:space="preserve"> Emission Rate (lb/MWh)</t>
    </r>
    <r>
      <rPr>
        <vertAlign val="superscript"/>
        <sz val="11"/>
        <color theme="1"/>
        <rFont val="Calibri"/>
        <family val="2"/>
        <scheme val="minor"/>
      </rPr>
      <t>1</t>
    </r>
  </si>
  <si>
    <r>
      <t>2011 NO</t>
    </r>
    <r>
      <rPr>
        <vertAlign val="subscript"/>
        <sz val="11"/>
        <color theme="1"/>
        <rFont val="Calibri"/>
        <family val="2"/>
        <scheme val="minor"/>
      </rPr>
      <t>X</t>
    </r>
    <r>
      <rPr>
        <sz val="11"/>
        <color theme="1"/>
        <rFont val="Calibri"/>
        <family val="2"/>
        <scheme val="minor"/>
      </rPr>
      <t xml:space="preserve"> Emission Rate (lb/MWh)</t>
    </r>
    <r>
      <rPr>
        <vertAlign val="superscript"/>
        <sz val="11"/>
        <color theme="1"/>
        <rFont val="Calibri"/>
        <family val="2"/>
        <scheme val="minor"/>
      </rPr>
      <t>2</t>
    </r>
  </si>
  <si>
    <r>
      <t>2011 SO</t>
    </r>
    <r>
      <rPr>
        <vertAlign val="subscript"/>
        <sz val="11"/>
        <color theme="1"/>
        <rFont val="Calibri"/>
        <family val="2"/>
        <scheme val="minor"/>
      </rPr>
      <t>2</t>
    </r>
    <r>
      <rPr>
        <sz val="11"/>
        <color theme="1"/>
        <rFont val="Calibri"/>
        <family val="2"/>
        <scheme val="minor"/>
      </rPr>
      <t xml:space="preserve"> Emission Rate (lb/MWh)</t>
    </r>
    <r>
      <rPr>
        <vertAlign val="superscript"/>
        <sz val="11"/>
        <color theme="1"/>
        <rFont val="Calibri"/>
        <family val="2"/>
        <scheme val="minor"/>
      </rPr>
      <t>2,3</t>
    </r>
  </si>
  <si>
    <t>Emissions Summary</t>
  </si>
  <si>
    <r>
      <t>CO</t>
    </r>
    <r>
      <rPr>
        <vertAlign val="subscript"/>
        <sz val="11"/>
        <color theme="1"/>
        <rFont val="Calibri"/>
        <family val="2"/>
        <scheme val="minor"/>
      </rPr>
      <t>2</t>
    </r>
    <r>
      <rPr>
        <sz val="11"/>
        <color theme="1"/>
        <rFont val="Calibri"/>
        <family val="2"/>
        <scheme val="minor"/>
      </rPr>
      <t xml:space="preserve"> Emission Rate (lb/MWh)</t>
    </r>
  </si>
  <si>
    <r>
      <t>NO</t>
    </r>
    <r>
      <rPr>
        <vertAlign val="subscript"/>
        <sz val="11"/>
        <color theme="1"/>
        <rFont val="Calibri"/>
        <family val="2"/>
        <scheme val="minor"/>
      </rPr>
      <t>X</t>
    </r>
    <r>
      <rPr>
        <sz val="11"/>
        <color theme="1"/>
        <rFont val="Calibri"/>
        <family val="2"/>
        <scheme val="minor"/>
      </rPr>
      <t xml:space="preserve"> Emission Rate (lb/MWh)</t>
    </r>
  </si>
  <si>
    <r>
      <t>SO</t>
    </r>
    <r>
      <rPr>
        <vertAlign val="subscript"/>
        <sz val="11"/>
        <color theme="1"/>
        <rFont val="Calibri"/>
        <family val="2"/>
        <scheme val="minor"/>
      </rPr>
      <t>2</t>
    </r>
    <r>
      <rPr>
        <sz val="11"/>
        <color theme="1"/>
        <rFont val="Calibri"/>
        <family val="2"/>
        <scheme val="minor"/>
      </rPr>
      <t xml:space="preserve"> Emission Rate (lb/MWh)</t>
    </r>
  </si>
  <si>
    <t>Annual Heat Rate (Btu/kWh)</t>
  </si>
  <si>
    <r>
      <t>CO</t>
    </r>
    <r>
      <rPr>
        <vertAlign val="subscript"/>
        <sz val="11"/>
        <color theme="1"/>
        <rFont val="Calibri"/>
        <family val="2"/>
        <scheme val="minor"/>
      </rPr>
      <t>2</t>
    </r>
    <r>
      <rPr>
        <sz val="11"/>
        <color theme="1"/>
        <rFont val="Calibri"/>
        <family val="2"/>
        <scheme val="minor"/>
      </rPr>
      <t xml:space="preserve"> Emissions</t>
    </r>
  </si>
  <si>
    <r>
      <t>CO</t>
    </r>
    <r>
      <rPr>
        <vertAlign val="subscript"/>
        <sz val="11"/>
        <color theme="1"/>
        <rFont val="Calibri"/>
        <family val="2"/>
        <scheme val="minor"/>
      </rPr>
      <t>2</t>
    </r>
    <r>
      <rPr>
        <sz val="11"/>
        <color theme="1"/>
        <rFont val="Calibri"/>
        <family val="2"/>
        <scheme val="minor"/>
      </rPr>
      <t xml:space="preserve"> - g CO</t>
    </r>
    <r>
      <rPr>
        <vertAlign val="subscript"/>
        <sz val="11"/>
        <color theme="1"/>
        <rFont val="Calibri"/>
        <family val="2"/>
        <scheme val="minor"/>
      </rPr>
      <t>2</t>
    </r>
    <r>
      <rPr>
        <sz val="11"/>
        <color theme="1"/>
        <rFont val="Calibri"/>
        <family val="2"/>
        <scheme val="minor"/>
      </rPr>
      <t xml:space="preserve"> eq/kWh</t>
    </r>
  </si>
  <si>
    <r>
      <t>CO</t>
    </r>
    <r>
      <rPr>
        <vertAlign val="subscript"/>
        <sz val="11"/>
        <color theme="1"/>
        <rFont val="Calibri"/>
        <family val="2"/>
        <scheme val="minor"/>
      </rPr>
      <t>2</t>
    </r>
    <r>
      <rPr>
        <sz val="11"/>
        <color theme="1"/>
        <rFont val="Calibri"/>
        <family val="2"/>
        <scheme val="minor"/>
      </rPr>
      <t xml:space="preserve"> - lb CO</t>
    </r>
    <r>
      <rPr>
        <vertAlign val="subscript"/>
        <sz val="11"/>
        <color theme="1"/>
        <rFont val="Calibri"/>
        <family val="2"/>
        <scheme val="minor"/>
      </rPr>
      <t>2</t>
    </r>
    <r>
      <rPr>
        <sz val="11"/>
        <color theme="1"/>
        <rFont val="Calibri"/>
        <family val="2"/>
        <scheme val="minor"/>
      </rPr>
      <t xml:space="preserve"> eq/MWh</t>
    </r>
  </si>
  <si>
    <r>
      <t>NO</t>
    </r>
    <r>
      <rPr>
        <vertAlign val="subscript"/>
        <sz val="11"/>
        <rFont val="Calibri"/>
        <family val="2"/>
        <scheme val="minor"/>
      </rPr>
      <t>X</t>
    </r>
    <r>
      <rPr>
        <sz val="11"/>
        <rFont val="Calibri"/>
        <family val="2"/>
        <scheme val="minor"/>
      </rPr>
      <t xml:space="preserve"> output emission rate (lb/MWh)</t>
    </r>
  </si>
  <si>
    <r>
      <t>SO</t>
    </r>
    <r>
      <rPr>
        <vertAlign val="subscript"/>
        <sz val="11"/>
        <rFont val="Calibri"/>
        <family val="2"/>
        <scheme val="minor"/>
      </rPr>
      <t>2</t>
    </r>
    <r>
      <rPr>
        <sz val="11"/>
        <rFont val="Calibri"/>
        <family val="2"/>
        <scheme val="minor"/>
      </rPr>
      <t xml:space="preserve"> output emission rate (lb/MWh)</t>
    </r>
  </si>
  <si>
    <r>
      <t>NO</t>
    </r>
    <r>
      <rPr>
        <vertAlign val="subscript"/>
        <sz val="11"/>
        <rFont val="Calibri"/>
        <family val="2"/>
        <scheme val="minor"/>
      </rPr>
      <t>X</t>
    </r>
    <r>
      <rPr>
        <sz val="11"/>
        <rFont val="Calibri"/>
        <family val="2"/>
        <scheme val="minor"/>
      </rPr>
      <t xml:space="preserve"> (pounds)</t>
    </r>
  </si>
  <si>
    <r>
      <t>SO</t>
    </r>
    <r>
      <rPr>
        <vertAlign val="subscript"/>
        <sz val="11"/>
        <rFont val="Calibri"/>
        <family val="2"/>
        <scheme val="minor"/>
      </rPr>
      <t>X</t>
    </r>
    <r>
      <rPr>
        <sz val="11"/>
        <rFont val="Calibri"/>
        <family val="2"/>
        <scheme val="minor"/>
      </rPr>
      <t xml:space="preserve"> (pounds)</t>
    </r>
  </si>
  <si>
    <r>
      <t>NO</t>
    </r>
    <r>
      <rPr>
        <vertAlign val="subscript"/>
        <sz val="11"/>
        <rFont val="Calibri"/>
        <family val="2"/>
        <scheme val="minor"/>
      </rPr>
      <t>X</t>
    </r>
    <r>
      <rPr>
        <sz val="11"/>
        <rFont val="Calibri"/>
        <family val="2"/>
        <scheme val="minor"/>
      </rPr>
      <t xml:space="preserve"> (t)</t>
    </r>
    <r>
      <rPr>
        <vertAlign val="superscript"/>
        <sz val="11"/>
        <rFont val="Calibri"/>
        <family val="2"/>
        <scheme val="minor"/>
      </rPr>
      <t>1</t>
    </r>
  </si>
  <si>
    <r>
      <t>SO</t>
    </r>
    <r>
      <rPr>
        <vertAlign val="subscript"/>
        <sz val="11"/>
        <rFont val="Calibri"/>
        <family val="2"/>
        <scheme val="minor"/>
      </rPr>
      <t>X</t>
    </r>
    <r>
      <rPr>
        <sz val="11"/>
        <rFont val="Calibri"/>
        <family val="2"/>
        <scheme val="minor"/>
      </rPr>
      <t xml:space="preserve"> (t)</t>
    </r>
    <r>
      <rPr>
        <vertAlign val="superscript"/>
        <sz val="11"/>
        <rFont val="Calibri"/>
        <family val="2"/>
        <scheme val="minor"/>
      </rPr>
      <t>1</t>
    </r>
  </si>
  <si>
    <r>
      <t>SO</t>
    </r>
    <r>
      <rPr>
        <vertAlign val="subscript"/>
        <sz val="11"/>
        <color theme="1"/>
        <rFont val="Calibri"/>
        <family val="2"/>
        <scheme val="minor"/>
      </rPr>
      <t>X</t>
    </r>
    <r>
      <rPr>
        <sz val="11"/>
        <color theme="1"/>
        <rFont val="Calibri"/>
        <family val="2"/>
        <scheme val="minor"/>
      </rPr>
      <t xml:space="preserve"> and NO</t>
    </r>
    <r>
      <rPr>
        <vertAlign val="subscript"/>
        <sz val="11"/>
        <color theme="1"/>
        <rFont val="Calibri"/>
        <family val="2"/>
        <scheme val="minor"/>
      </rPr>
      <t>X</t>
    </r>
    <r>
      <rPr>
        <sz val="11"/>
        <color theme="1"/>
        <rFont val="Calibri"/>
        <family val="2"/>
        <scheme val="minor"/>
      </rPr>
      <t xml:space="preserve"> Emissions</t>
    </r>
  </si>
  <si>
    <r>
      <t>Natural Gas CO</t>
    </r>
    <r>
      <rPr>
        <vertAlign val="subscript"/>
        <sz val="11"/>
        <color theme="1"/>
        <rFont val="Calibri"/>
        <family val="2"/>
        <scheme val="minor"/>
      </rPr>
      <t>2</t>
    </r>
    <r>
      <rPr>
        <sz val="11"/>
        <color theme="1"/>
        <rFont val="Calibri"/>
        <family val="2"/>
        <scheme val="minor"/>
      </rPr>
      <t xml:space="preserve"> Emission Rate</t>
    </r>
  </si>
  <si>
    <r>
      <t>Natural Gas SO</t>
    </r>
    <r>
      <rPr>
        <vertAlign val="subscript"/>
        <sz val="11"/>
        <color theme="1"/>
        <rFont val="Calibri"/>
        <family val="2"/>
        <scheme val="minor"/>
      </rPr>
      <t>2</t>
    </r>
    <r>
      <rPr>
        <sz val="11"/>
        <color theme="1"/>
        <rFont val="Calibri"/>
        <family val="2"/>
        <scheme val="minor"/>
      </rPr>
      <t xml:space="preserve"> Emission Rate</t>
    </r>
  </si>
  <si>
    <r>
      <t>Natural Gas NO</t>
    </r>
    <r>
      <rPr>
        <vertAlign val="subscript"/>
        <sz val="11"/>
        <color theme="1"/>
        <rFont val="Calibri"/>
        <family val="2"/>
        <scheme val="minor"/>
      </rPr>
      <t>X</t>
    </r>
    <r>
      <rPr>
        <sz val="11"/>
        <color theme="1"/>
        <rFont val="Calibri"/>
        <family val="2"/>
        <scheme val="minor"/>
      </rPr>
      <t xml:space="preserve"> Emission Rate</t>
    </r>
  </si>
  <si>
    <r>
      <t>Electricity CO</t>
    </r>
    <r>
      <rPr>
        <vertAlign val="subscript"/>
        <sz val="11"/>
        <color theme="1"/>
        <rFont val="Calibri"/>
        <family val="2"/>
        <scheme val="minor"/>
      </rPr>
      <t>2</t>
    </r>
    <r>
      <rPr>
        <sz val="11"/>
        <color theme="1"/>
        <rFont val="Calibri"/>
        <family val="2"/>
        <scheme val="minor"/>
      </rPr>
      <t xml:space="preserve"> Emission Rate</t>
    </r>
  </si>
  <si>
    <r>
      <t>Electricity SO</t>
    </r>
    <r>
      <rPr>
        <vertAlign val="subscript"/>
        <sz val="11"/>
        <color theme="1"/>
        <rFont val="Calibri"/>
        <family val="2"/>
        <scheme val="minor"/>
      </rPr>
      <t>2</t>
    </r>
    <r>
      <rPr>
        <sz val="11"/>
        <color theme="1"/>
        <rFont val="Calibri"/>
        <family val="2"/>
        <scheme val="minor"/>
      </rPr>
      <t xml:space="preserve"> Emission Rate</t>
    </r>
  </si>
  <si>
    <r>
      <t>Electricity NO</t>
    </r>
    <r>
      <rPr>
        <vertAlign val="subscript"/>
        <sz val="11"/>
        <color theme="1"/>
        <rFont val="Calibri"/>
        <family val="2"/>
        <scheme val="minor"/>
      </rPr>
      <t>X</t>
    </r>
    <r>
      <rPr>
        <sz val="11"/>
        <color theme="1"/>
        <rFont val="Calibri"/>
        <family val="2"/>
        <scheme val="minor"/>
      </rPr>
      <t xml:space="preserve"> Emission Rate</t>
    </r>
  </si>
  <si>
    <t>US Average_Fossil</t>
  </si>
  <si>
    <t>AK_Fossil</t>
  </si>
  <si>
    <t>AL_Fossil</t>
  </si>
  <si>
    <t>AR_Fossil</t>
  </si>
  <si>
    <t>AZ_Fossil</t>
  </si>
  <si>
    <t>CA_Fossil</t>
  </si>
  <si>
    <t>CO_Fossil</t>
  </si>
  <si>
    <t>CT_Fossil</t>
  </si>
  <si>
    <t>DC_Fossil</t>
  </si>
  <si>
    <t>DE_Fossil</t>
  </si>
  <si>
    <t>FL_Fossil</t>
  </si>
  <si>
    <t>GA_Fossil</t>
  </si>
  <si>
    <t>HI_Fossil</t>
  </si>
  <si>
    <t>IA_Fossil</t>
  </si>
  <si>
    <t>ID_Fossil</t>
  </si>
  <si>
    <t>IL_Fossil</t>
  </si>
  <si>
    <t>IN_Fossil</t>
  </si>
  <si>
    <t>KS_Fossil</t>
  </si>
  <si>
    <t>KY_Fossil</t>
  </si>
  <si>
    <t>LA_Fossil</t>
  </si>
  <si>
    <t>MA_Fossil</t>
  </si>
  <si>
    <t>MD_Fossil</t>
  </si>
  <si>
    <t>ME_Fossil</t>
  </si>
  <si>
    <t>MI_Fossil</t>
  </si>
  <si>
    <t>MN_Fossil</t>
  </si>
  <si>
    <t>MO_Fossil</t>
  </si>
  <si>
    <t>MS_Fossil</t>
  </si>
  <si>
    <t>MT_Fossil</t>
  </si>
  <si>
    <t>NC_Fossil</t>
  </si>
  <si>
    <t>ND_Fossil</t>
  </si>
  <si>
    <t>NE_Fossil</t>
  </si>
  <si>
    <t>NH_Fossil</t>
  </si>
  <si>
    <t>NJ_Fossil</t>
  </si>
  <si>
    <t>NM_Fossil</t>
  </si>
  <si>
    <t>NV_Fossil</t>
  </si>
  <si>
    <t>NY_Fossil</t>
  </si>
  <si>
    <t>OH_Fossil</t>
  </si>
  <si>
    <t>OK_Fossil</t>
  </si>
  <si>
    <t>OR_Fossil</t>
  </si>
  <si>
    <t>PA_Fossil</t>
  </si>
  <si>
    <t>RI_Fossil</t>
  </si>
  <si>
    <t>SC_Fossil</t>
  </si>
  <si>
    <t>SD_Fossil</t>
  </si>
  <si>
    <t>TN_Fossil</t>
  </si>
  <si>
    <t>TX_Fossil</t>
  </si>
  <si>
    <t>UT_Fossil</t>
  </si>
  <si>
    <t>VA_Fossil</t>
  </si>
  <si>
    <t>VT_Fossil</t>
  </si>
  <si>
    <t>WA_Fossil</t>
  </si>
  <si>
    <t>WI_Fossil</t>
  </si>
  <si>
    <t>WV_Fossil</t>
  </si>
  <si>
    <t>WY_Fossil</t>
  </si>
  <si>
    <t>State Abbrev</t>
  </si>
  <si>
    <r>
      <t>Propane CO</t>
    </r>
    <r>
      <rPr>
        <vertAlign val="subscript"/>
        <sz val="11"/>
        <color theme="1"/>
        <rFont val="Calibri"/>
        <family val="2"/>
        <scheme val="minor"/>
      </rPr>
      <t>2</t>
    </r>
    <r>
      <rPr>
        <sz val="11"/>
        <color theme="1"/>
        <rFont val="Calibri"/>
        <family val="2"/>
        <scheme val="minor"/>
      </rPr>
      <t xml:space="preserve"> Emission Rate</t>
    </r>
  </si>
  <si>
    <r>
      <t>Propane SO</t>
    </r>
    <r>
      <rPr>
        <vertAlign val="subscript"/>
        <sz val="11"/>
        <color theme="1"/>
        <rFont val="Calibri"/>
        <family val="2"/>
        <scheme val="minor"/>
      </rPr>
      <t>2</t>
    </r>
    <r>
      <rPr>
        <sz val="11"/>
        <color theme="1"/>
        <rFont val="Calibri"/>
        <family val="2"/>
        <scheme val="minor"/>
      </rPr>
      <t xml:space="preserve"> Emission Rate</t>
    </r>
  </si>
  <si>
    <r>
      <t>Propane NO</t>
    </r>
    <r>
      <rPr>
        <vertAlign val="subscript"/>
        <sz val="11"/>
        <color theme="1"/>
        <rFont val="Calibri"/>
        <family val="2"/>
        <scheme val="minor"/>
      </rPr>
      <t>X</t>
    </r>
    <r>
      <rPr>
        <sz val="11"/>
        <color theme="1"/>
        <rFont val="Calibri"/>
        <family val="2"/>
        <scheme val="minor"/>
      </rPr>
      <t xml:space="preserve"> Emission Rate</t>
    </r>
  </si>
  <si>
    <r>
      <t>Heating Oil CO</t>
    </r>
    <r>
      <rPr>
        <vertAlign val="subscript"/>
        <sz val="11"/>
        <color theme="1"/>
        <rFont val="Calibri"/>
        <family val="2"/>
        <scheme val="minor"/>
      </rPr>
      <t>2</t>
    </r>
    <r>
      <rPr>
        <sz val="11"/>
        <color theme="1"/>
        <rFont val="Calibri"/>
        <family val="2"/>
        <scheme val="minor"/>
      </rPr>
      <t xml:space="preserve"> Emission Rate</t>
    </r>
  </si>
  <si>
    <r>
      <t>Heating Oil SO</t>
    </r>
    <r>
      <rPr>
        <vertAlign val="subscript"/>
        <sz val="11"/>
        <color theme="1"/>
        <rFont val="Calibri"/>
        <family val="2"/>
        <scheme val="minor"/>
      </rPr>
      <t>2</t>
    </r>
    <r>
      <rPr>
        <sz val="11"/>
        <color theme="1"/>
        <rFont val="Calibri"/>
        <family val="2"/>
        <scheme val="minor"/>
      </rPr>
      <t xml:space="preserve"> Emission Rate</t>
    </r>
  </si>
  <si>
    <r>
      <t>Heating Oil NO</t>
    </r>
    <r>
      <rPr>
        <vertAlign val="subscript"/>
        <sz val="11"/>
        <color theme="1"/>
        <rFont val="Calibri"/>
        <family val="2"/>
        <scheme val="minor"/>
      </rPr>
      <t>X</t>
    </r>
    <r>
      <rPr>
        <sz val="11"/>
        <color theme="1"/>
        <rFont val="Calibri"/>
        <family val="2"/>
        <scheme val="minor"/>
      </rPr>
      <t xml:space="preserve"> Emission Rate</t>
    </r>
  </si>
  <si>
    <t>Annual Natural Gas Consumption (MMBtu)</t>
  </si>
  <si>
    <t>Annual Propane Consumption (gal)</t>
  </si>
  <si>
    <t>Annual Heating Oil Consumption (gal)</t>
  </si>
  <si>
    <t>---</t>
  </si>
  <si>
    <t>Heat Rate</t>
  </si>
  <si>
    <t>U.S. Fossil Emissions Profile?</t>
  </si>
  <si>
    <t>Y/N</t>
  </si>
  <si>
    <t>U.S. State Selected?</t>
  </si>
  <si>
    <t>Btu/kWh</t>
  </si>
  <si>
    <t>Electricity Consumption</t>
  </si>
  <si>
    <t>Electricity CO2 Emissions</t>
  </si>
  <si>
    <t>Electricity SO2 Emissions</t>
  </si>
  <si>
    <t>Electricity NOX Emissions</t>
  </si>
  <si>
    <t>Natural Gas CO2 Emissions</t>
  </si>
  <si>
    <t>Natural Gas SO2 Emissions</t>
  </si>
  <si>
    <t>Natural Gas NOX Emissions</t>
  </si>
  <si>
    <t>Propane CO2 Emissions</t>
  </si>
  <si>
    <t>Propane SO2 Emissions</t>
  </si>
  <si>
    <t>Propane NOX Emissions</t>
  </si>
  <si>
    <t>Heating Oil CO2 Emissions</t>
  </si>
  <si>
    <t>Heating Oil SO2 Emissions</t>
  </si>
  <si>
    <t>Heating Oil NOX Emissions</t>
  </si>
  <si>
    <t>lb</t>
  </si>
  <si>
    <t>Total CO2 Emissions</t>
  </si>
  <si>
    <t>Total SO2 Emissions</t>
  </si>
  <si>
    <t>Total NOX Emissions</t>
  </si>
  <si>
    <t>CO2 Emissions Delta</t>
  </si>
  <si>
    <t>Cars off Highway (CO2 Equivalent)</t>
  </si>
  <si>
    <t>cars</t>
  </si>
  <si>
    <t>metric tons</t>
  </si>
  <si>
    <t>Home Electricity Usage (CO2 Equivalent)</t>
  </si>
  <si>
    <t>homes</t>
  </si>
  <si>
    <t xml:space="preserve">Commercial Carbon Calculator </t>
  </si>
  <si>
    <t>Developed by:</t>
  </si>
  <si>
    <t>Energy Consumption</t>
  </si>
  <si>
    <t>Total Energy Consumption</t>
  </si>
  <si>
    <t>Electricity</t>
  </si>
  <si>
    <t>Natural Gas</t>
  </si>
  <si>
    <t>Propane</t>
  </si>
  <si>
    <t>Heating Oil</t>
  </si>
  <si>
    <t>Propane Consumption</t>
  </si>
  <si>
    <t>Heating Oil Consumption</t>
  </si>
  <si>
    <t>lb/year</t>
  </si>
  <si>
    <r>
      <t>CO</t>
    </r>
    <r>
      <rPr>
        <vertAlign val="subscript"/>
        <sz val="11"/>
        <color theme="1"/>
        <rFont val="Calibri"/>
        <family val="2"/>
        <scheme val="minor"/>
      </rPr>
      <t>2</t>
    </r>
  </si>
  <si>
    <r>
      <t>NO</t>
    </r>
    <r>
      <rPr>
        <vertAlign val="subscript"/>
        <sz val="11"/>
        <color theme="1"/>
        <rFont val="Calibri"/>
        <family val="2"/>
        <scheme val="minor"/>
      </rPr>
      <t>X</t>
    </r>
  </si>
  <si>
    <t>Cars</t>
  </si>
  <si>
    <t>Homes</t>
  </si>
  <si>
    <r>
      <t>CO</t>
    </r>
    <r>
      <rPr>
        <b/>
        <vertAlign val="subscript"/>
        <sz val="11"/>
        <color theme="1"/>
        <rFont val="Calibri"/>
        <family val="2"/>
        <scheme val="minor"/>
      </rPr>
      <t xml:space="preserve">2 </t>
    </r>
    <r>
      <rPr>
        <b/>
        <sz val="11"/>
        <color theme="1"/>
        <rFont val="Calibri"/>
        <family val="2"/>
        <scheme val="minor"/>
      </rPr>
      <t>Emissions</t>
    </r>
  </si>
  <si>
    <r>
      <t>Total CO</t>
    </r>
    <r>
      <rPr>
        <b/>
        <vertAlign val="subscript"/>
        <sz val="11"/>
        <color theme="1"/>
        <rFont val="Calibri"/>
        <family val="2"/>
        <scheme val="minor"/>
      </rPr>
      <t xml:space="preserve">2 </t>
    </r>
    <r>
      <rPr>
        <b/>
        <sz val="11"/>
        <color theme="1"/>
        <rFont val="Calibri"/>
        <family val="2"/>
        <scheme val="minor"/>
      </rPr>
      <t>Emissions</t>
    </r>
  </si>
  <si>
    <r>
      <t>NO</t>
    </r>
    <r>
      <rPr>
        <b/>
        <vertAlign val="subscript"/>
        <sz val="11"/>
        <color theme="1"/>
        <rFont val="Calibri"/>
        <family val="2"/>
        <scheme val="minor"/>
      </rPr>
      <t xml:space="preserve">X </t>
    </r>
    <r>
      <rPr>
        <b/>
        <sz val="11"/>
        <color theme="1"/>
        <rFont val="Calibri"/>
        <family val="2"/>
        <scheme val="minor"/>
      </rPr>
      <t>Emissions</t>
    </r>
  </si>
  <si>
    <r>
      <t>Total NO</t>
    </r>
    <r>
      <rPr>
        <b/>
        <vertAlign val="subscript"/>
        <sz val="11"/>
        <color theme="1"/>
        <rFont val="Calibri"/>
        <family val="2"/>
        <scheme val="minor"/>
      </rPr>
      <t xml:space="preserve">X </t>
    </r>
    <r>
      <rPr>
        <b/>
        <sz val="11"/>
        <color theme="1"/>
        <rFont val="Calibri"/>
        <family val="2"/>
        <scheme val="minor"/>
      </rPr>
      <t>Emissions</t>
    </r>
  </si>
  <si>
    <r>
      <t>SO</t>
    </r>
    <r>
      <rPr>
        <b/>
        <vertAlign val="subscript"/>
        <sz val="11"/>
        <color theme="1"/>
        <rFont val="Calibri"/>
        <family val="2"/>
        <scheme val="minor"/>
      </rPr>
      <t xml:space="preserve">2 </t>
    </r>
    <r>
      <rPr>
        <b/>
        <sz val="11"/>
        <color theme="1"/>
        <rFont val="Calibri"/>
        <family val="2"/>
        <scheme val="minor"/>
      </rPr>
      <t>Emissions</t>
    </r>
  </si>
  <si>
    <r>
      <t>SO</t>
    </r>
    <r>
      <rPr>
        <vertAlign val="subscript"/>
        <sz val="11"/>
        <color theme="1"/>
        <rFont val="Calibri"/>
        <family val="2"/>
        <scheme val="minor"/>
      </rPr>
      <t>2</t>
    </r>
  </si>
  <si>
    <t>lb/MWh</t>
  </si>
  <si>
    <t>lb/MMBtu</t>
  </si>
  <si>
    <t>CO2 Emission Savings</t>
  </si>
  <si>
    <t>SO2 Emission Savings</t>
  </si>
  <si>
    <t>NOX Emission Savings</t>
  </si>
  <si>
    <t>#1</t>
  </si>
  <si>
    <t>#2</t>
  </si>
  <si>
    <t>#3</t>
  </si>
  <si>
    <t>#4</t>
  </si>
  <si>
    <t>#5</t>
  </si>
  <si>
    <t>#6</t>
  </si>
  <si>
    <t>Reference Case</t>
  </si>
  <si>
    <t>U.S. Environmental Protection Agency, AP 42, Fifth Edition, Volume I. Chapter 1: External Combustion Sources, Section 5. Liquefied Petroleum Gas Combustion, Final Document, Table 1.5-1.</t>
  </si>
  <si>
    <t>MMBtu/yr</t>
  </si>
  <si>
    <t>Emissions Savings (relative to Reference Case)</t>
  </si>
  <si>
    <t>Comparison Cases</t>
  </si>
  <si>
    <t>Case</t>
  </si>
  <si>
    <t xml:space="preserve">Reference </t>
  </si>
  <si>
    <r>
      <t>Equivalent CO</t>
    </r>
    <r>
      <rPr>
        <b/>
        <vertAlign val="subscript"/>
        <sz val="11"/>
        <color theme="1"/>
        <rFont val="Calibri"/>
        <family val="2"/>
        <scheme val="minor"/>
      </rPr>
      <t>2</t>
    </r>
    <r>
      <rPr>
        <b/>
        <sz val="11"/>
        <color theme="1"/>
        <rFont val="Calibri"/>
        <family val="2"/>
        <scheme val="minor"/>
      </rPr>
      <t xml:space="preserve"> Emissions </t>
    </r>
  </si>
  <si>
    <t>Assumptions and Data Sources</t>
  </si>
  <si>
    <t>Annual Results</t>
  </si>
  <si>
    <t>Electricity Consumption (kWh/yr)</t>
  </si>
  <si>
    <t>Natural Gas Consumption (MMBtu/yr)</t>
  </si>
  <si>
    <t>Propane Consumption (gal/yr)</t>
  </si>
  <si>
    <t>Heating Oil Consumption (gal/yr)</t>
  </si>
  <si>
    <r>
      <t>Natural Gas CO</t>
    </r>
    <r>
      <rPr>
        <vertAlign val="subscript"/>
        <sz val="10"/>
        <color theme="1"/>
        <rFont val="Calibri"/>
        <family val="2"/>
        <scheme val="minor"/>
      </rPr>
      <t>2</t>
    </r>
    <r>
      <rPr>
        <sz val="10"/>
        <color theme="1"/>
        <rFont val="Calibri"/>
        <family val="2"/>
        <scheme val="minor"/>
      </rPr>
      <t xml:space="preserve"> Emission Factor</t>
    </r>
  </si>
  <si>
    <r>
      <t>lb/10</t>
    </r>
    <r>
      <rPr>
        <vertAlign val="superscript"/>
        <sz val="10"/>
        <color theme="1"/>
        <rFont val="Calibri"/>
        <family val="2"/>
        <scheme val="minor"/>
      </rPr>
      <t>6</t>
    </r>
    <r>
      <rPr>
        <sz val="10"/>
        <color theme="1"/>
        <rFont val="Calibri"/>
        <family val="2"/>
        <scheme val="minor"/>
      </rPr>
      <t xml:space="preserve"> scf</t>
    </r>
  </si>
  <si>
    <r>
      <t>Natural Gas SO</t>
    </r>
    <r>
      <rPr>
        <vertAlign val="subscript"/>
        <sz val="10"/>
        <color theme="1"/>
        <rFont val="Calibri"/>
        <family val="2"/>
        <scheme val="minor"/>
      </rPr>
      <t>2</t>
    </r>
    <r>
      <rPr>
        <sz val="10"/>
        <color theme="1"/>
        <rFont val="Calibri"/>
        <family val="2"/>
        <scheme val="minor"/>
      </rPr>
      <t xml:space="preserve"> Emission Factor</t>
    </r>
  </si>
  <si>
    <r>
      <t>Natural Gas NO</t>
    </r>
    <r>
      <rPr>
        <vertAlign val="subscript"/>
        <sz val="10"/>
        <color theme="1"/>
        <rFont val="Calibri"/>
        <family val="2"/>
        <scheme val="minor"/>
      </rPr>
      <t>X</t>
    </r>
    <r>
      <rPr>
        <sz val="10"/>
        <color theme="1"/>
        <rFont val="Calibri"/>
        <family val="2"/>
        <scheme val="minor"/>
      </rPr>
      <t xml:space="preserve"> Emission Factor</t>
    </r>
  </si>
  <si>
    <r>
      <t>MMBtu/10</t>
    </r>
    <r>
      <rPr>
        <vertAlign val="superscript"/>
        <sz val="10"/>
        <color theme="1"/>
        <rFont val="Calibri"/>
        <family val="2"/>
        <scheme val="minor"/>
      </rPr>
      <t>3</t>
    </r>
    <r>
      <rPr>
        <sz val="10"/>
        <color theme="1"/>
        <rFont val="Calibri"/>
        <family val="2"/>
        <scheme val="minor"/>
      </rPr>
      <t xml:space="preserve"> gal</t>
    </r>
  </si>
  <si>
    <r>
      <t>Propane CO</t>
    </r>
    <r>
      <rPr>
        <vertAlign val="subscript"/>
        <sz val="10"/>
        <color theme="1"/>
        <rFont val="Calibri"/>
        <family val="2"/>
        <scheme val="minor"/>
      </rPr>
      <t>2</t>
    </r>
    <r>
      <rPr>
        <sz val="10"/>
        <color theme="1"/>
        <rFont val="Calibri"/>
        <family val="2"/>
        <scheme val="minor"/>
      </rPr>
      <t xml:space="preserve"> Emission Factor</t>
    </r>
  </si>
  <si>
    <r>
      <t>lb/10</t>
    </r>
    <r>
      <rPr>
        <vertAlign val="superscript"/>
        <sz val="10"/>
        <color theme="1"/>
        <rFont val="Calibri"/>
        <family val="2"/>
        <scheme val="minor"/>
      </rPr>
      <t>3</t>
    </r>
    <r>
      <rPr>
        <sz val="10"/>
        <color theme="1"/>
        <rFont val="Calibri"/>
        <family val="2"/>
        <scheme val="minor"/>
      </rPr>
      <t xml:space="preserve"> gal</t>
    </r>
  </si>
  <si>
    <r>
      <t>Propane SO</t>
    </r>
    <r>
      <rPr>
        <vertAlign val="subscript"/>
        <sz val="10"/>
        <color theme="1"/>
        <rFont val="Calibri"/>
        <family val="2"/>
        <scheme val="minor"/>
      </rPr>
      <t>2</t>
    </r>
    <r>
      <rPr>
        <sz val="10"/>
        <color theme="1"/>
        <rFont val="Calibri"/>
        <family val="2"/>
        <scheme val="minor"/>
      </rPr>
      <t xml:space="preserve"> Emission Factor</t>
    </r>
  </si>
  <si>
    <r>
      <t>Propane NO</t>
    </r>
    <r>
      <rPr>
        <vertAlign val="subscript"/>
        <sz val="10"/>
        <color theme="1"/>
        <rFont val="Calibri"/>
        <family val="2"/>
        <scheme val="minor"/>
      </rPr>
      <t>X</t>
    </r>
    <r>
      <rPr>
        <sz val="10"/>
        <color theme="1"/>
        <rFont val="Calibri"/>
        <family val="2"/>
        <scheme val="minor"/>
      </rPr>
      <t xml:space="preserve"> Emission Factor</t>
    </r>
  </si>
  <si>
    <r>
      <t>Heating Oil (No. 2) CO</t>
    </r>
    <r>
      <rPr>
        <vertAlign val="subscript"/>
        <sz val="10"/>
        <color theme="1"/>
        <rFont val="Calibri"/>
        <family val="2"/>
        <scheme val="minor"/>
      </rPr>
      <t>2</t>
    </r>
    <r>
      <rPr>
        <sz val="10"/>
        <color theme="1"/>
        <rFont val="Calibri"/>
        <family val="2"/>
        <scheme val="minor"/>
      </rPr>
      <t xml:space="preserve"> Emission Factor</t>
    </r>
  </si>
  <si>
    <r>
      <t>Heating Oil (No. 2) SO</t>
    </r>
    <r>
      <rPr>
        <vertAlign val="subscript"/>
        <sz val="10"/>
        <color theme="1"/>
        <rFont val="Calibri"/>
        <family val="2"/>
        <scheme val="minor"/>
      </rPr>
      <t>2</t>
    </r>
    <r>
      <rPr>
        <sz val="10"/>
        <color theme="1"/>
        <rFont val="Calibri"/>
        <family val="2"/>
        <scheme val="minor"/>
      </rPr>
      <t xml:space="preserve"> Emission Factor</t>
    </r>
  </si>
  <si>
    <r>
      <t>Heating Oil (No. 2) NO</t>
    </r>
    <r>
      <rPr>
        <vertAlign val="subscript"/>
        <sz val="10"/>
        <color theme="1"/>
        <rFont val="Calibri"/>
        <family val="2"/>
        <scheme val="minor"/>
      </rPr>
      <t>X</t>
    </r>
    <r>
      <rPr>
        <sz val="10"/>
        <color theme="1"/>
        <rFont val="Calibri"/>
        <family val="2"/>
        <scheme val="minor"/>
      </rPr>
      <t xml:space="preserve"> Emission Factor</t>
    </r>
  </si>
  <si>
    <r>
      <t>Metric Tons of CO</t>
    </r>
    <r>
      <rPr>
        <vertAlign val="subscript"/>
        <sz val="10"/>
        <color theme="1"/>
        <rFont val="Calibri"/>
        <family val="2"/>
        <scheme val="minor"/>
      </rPr>
      <t>2</t>
    </r>
    <r>
      <rPr>
        <sz val="10"/>
        <color theme="1"/>
        <rFont val="Calibri"/>
        <family val="2"/>
        <scheme val="minor"/>
      </rPr>
      <t>e per passenger vehicle per year</t>
    </r>
  </si>
  <si>
    <r>
      <t>Metric Tons of CO</t>
    </r>
    <r>
      <rPr>
        <vertAlign val="subscript"/>
        <sz val="10"/>
        <color theme="1"/>
        <rFont val="Calibri"/>
        <family val="2"/>
        <scheme val="minor"/>
      </rPr>
      <t>2</t>
    </r>
    <r>
      <rPr>
        <sz val="10"/>
        <color theme="1"/>
        <rFont val="Calibri"/>
        <family val="2"/>
        <scheme val="minor"/>
      </rPr>
      <t xml:space="preserve"> per home electricity usage per year</t>
    </r>
  </si>
  <si>
    <r>
      <t>Total SO</t>
    </r>
    <r>
      <rPr>
        <b/>
        <vertAlign val="subscript"/>
        <sz val="11"/>
        <color theme="1"/>
        <rFont val="Calibri"/>
        <family val="2"/>
        <scheme val="minor"/>
      </rPr>
      <t xml:space="preserve">2 </t>
    </r>
    <r>
      <rPr>
        <b/>
        <sz val="11"/>
        <color theme="1"/>
        <rFont val="Calibri"/>
        <family val="2"/>
        <scheme val="minor"/>
      </rPr>
      <t>Emissions</t>
    </r>
  </si>
  <si>
    <t>Electricity (generated at central power plant)</t>
  </si>
  <si>
    <r>
      <t>U.S. Emissions Data (CO</t>
    </r>
    <r>
      <rPr>
        <vertAlign val="subscript"/>
        <sz val="10"/>
        <color theme="1"/>
        <rFont val="Calibri"/>
        <family val="2"/>
        <scheme val="minor"/>
      </rPr>
      <t>2</t>
    </r>
    <r>
      <rPr>
        <sz val="10"/>
        <color theme="1"/>
        <rFont val="Calibri"/>
        <family val="2"/>
        <scheme val="minor"/>
      </rPr>
      <t>, SO</t>
    </r>
    <r>
      <rPr>
        <vertAlign val="subscript"/>
        <sz val="10"/>
        <color theme="1"/>
        <rFont val="Calibri"/>
        <family val="2"/>
        <scheme val="minor"/>
      </rPr>
      <t>2</t>
    </r>
    <r>
      <rPr>
        <sz val="10"/>
        <color theme="1"/>
        <rFont val="Calibri"/>
        <family val="2"/>
        <scheme val="minor"/>
      </rPr>
      <t>, NO</t>
    </r>
    <r>
      <rPr>
        <vertAlign val="subscript"/>
        <sz val="10"/>
        <color theme="1"/>
        <rFont val="Calibri"/>
        <family val="2"/>
        <scheme val="minor"/>
      </rPr>
      <t>X</t>
    </r>
    <r>
      <rPr>
        <sz val="10"/>
        <color theme="1"/>
        <rFont val="Calibri"/>
        <family val="2"/>
        <scheme val="minor"/>
      </rPr>
      <t>)</t>
    </r>
  </si>
  <si>
    <r>
      <t>Canada Emissions Data (CO</t>
    </r>
    <r>
      <rPr>
        <vertAlign val="subscript"/>
        <sz val="10"/>
        <color theme="1"/>
        <rFont val="Calibri"/>
        <family val="2"/>
        <scheme val="minor"/>
      </rPr>
      <t>2</t>
    </r>
    <r>
      <rPr>
        <sz val="10"/>
        <color theme="1"/>
        <rFont val="Calibri"/>
        <family val="2"/>
        <scheme val="minor"/>
      </rPr>
      <t>)</t>
    </r>
  </si>
  <si>
    <t>National Inventory Report, Greenhouse Gas Sources and Sinks in Canada 1990-2011, Environment Canada, Part 3.</t>
  </si>
  <si>
    <t>http://www.ec.gc.ca/ges-ghg/</t>
  </si>
  <si>
    <r>
      <t>Canada Emissions Data (SO</t>
    </r>
    <r>
      <rPr>
        <vertAlign val="subscript"/>
        <sz val="10"/>
        <color theme="1"/>
        <rFont val="Calibri"/>
        <family val="2"/>
        <scheme val="minor"/>
      </rPr>
      <t>2</t>
    </r>
    <r>
      <rPr>
        <sz val="10"/>
        <color theme="1"/>
        <rFont val="Calibri"/>
        <family val="2"/>
        <scheme val="minor"/>
      </rPr>
      <t>, NO</t>
    </r>
    <r>
      <rPr>
        <vertAlign val="subscript"/>
        <sz val="10"/>
        <color theme="1"/>
        <rFont val="Calibri"/>
        <family val="2"/>
        <scheme val="minor"/>
      </rPr>
      <t>X</t>
    </r>
    <r>
      <rPr>
        <sz val="10"/>
        <color theme="1"/>
        <rFont val="Calibri"/>
        <family val="2"/>
        <scheme val="minor"/>
      </rPr>
      <t>)</t>
    </r>
  </si>
  <si>
    <t>National Pollutant Release Inventory (NPRI) Downloadable Datasets, 2011 Air Pollutant Emission Summaries and Trends. 2011 Emissions from Electric Power Generation (Utilities)</t>
  </si>
  <si>
    <t>https://www.epa.gov/energy/ghg-equivalencies-calculator-calculations-and-references</t>
  </si>
  <si>
    <t>https://www.epa.gov/energy/emissions-generation-resource-integrated-database-egrid</t>
  </si>
  <si>
    <t>Region</t>
  </si>
  <si>
    <t>Regions</t>
  </si>
  <si>
    <t>ASCC Alaska Grid</t>
  </si>
  <si>
    <t>ASCC Miscellaneous</t>
  </si>
  <si>
    <t>WECC Southwest</t>
  </si>
  <si>
    <t>WECC California</t>
  </si>
  <si>
    <t>ERCOT All</t>
  </si>
  <si>
    <t>FRCC All</t>
  </si>
  <si>
    <t>HICC Miscellaneous</t>
  </si>
  <si>
    <t>HICC Oahu</t>
  </si>
  <si>
    <t>MRO East</t>
  </si>
  <si>
    <t>MRO West</t>
  </si>
  <si>
    <t>NPCC New England</t>
  </si>
  <si>
    <t>WECC Northwest</t>
  </si>
  <si>
    <t>NPCC NYC/Westchester</t>
  </si>
  <si>
    <t>NPCC Long Island</t>
  </si>
  <si>
    <t>NPCC Upstate NY</t>
  </si>
  <si>
    <t>RFC East</t>
  </si>
  <si>
    <t>RFC Michigan</t>
  </si>
  <si>
    <t>RFC West</t>
  </si>
  <si>
    <t>WECC Rockies</t>
  </si>
  <si>
    <t>SPP North</t>
  </si>
  <si>
    <t>SPP South</t>
  </si>
  <si>
    <t>SERC Mississippi Valley</t>
  </si>
  <si>
    <t>SERC Midwest</t>
  </si>
  <si>
    <t>SERC South</t>
  </si>
  <si>
    <t>SERC Tennessee Valley</t>
  </si>
  <si>
    <t>SERC Virginia/Carolina</t>
  </si>
  <si>
    <t>Alaska Systems Coordinating Council</t>
  </si>
  <si>
    <t>Hawaiian Islands Coordinating Council</t>
  </si>
  <si>
    <t>Midwest Reliability Organization</t>
  </si>
  <si>
    <t>No NERC region</t>
  </si>
  <si>
    <t>Northeast Power Coordinating Council</t>
  </si>
  <si>
    <t>Reliability First Corporation</t>
  </si>
  <si>
    <t>SERC Reliability Corporation</t>
  </si>
  <si>
    <t>Southwest Power Pool</t>
  </si>
  <si>
    <t>Texas Regional Entity</t>
  </si>
  <si>
    <t>Western Electricity Coordinating Council</t>
  </si>
  <si>
    <t>ASCC Alaska Grid_Fossil</t>
  </si>
  <si>
    <t>ASCC Miscellaneous_Fossil</t>
  </si>
  <si>
    <t>WECC Southwest_Fossil</t>
  </si>
  <si>
    <t>WECC California_Fossil</t>
  </si>
  <si>
    <t>ERCOT All_Fossil</t>
  </si>
  <si>
    <t>FRCC All_Fossil</t>
  </si>
  <si>
    <t>HICC Miscellaneous_Fossil</t>
  </si>
  <si>
    <t>HICC Oahu_Fossil</t>
  </si>
  <si>
    <t>MRO East_Fossil</t>
  </si>
  <si>
    <t>MRO West_Fossil</t>
  </si>
  <si>
    <t>NPCC New England_Fossil</t>
  </si>
  <si>
    <t>WECC Northwest_Fossil</t>
  </si>
  <si>
    <t>NPCC NYC/Westchester_Fossil</t>
  </si>
  <si>
    <t>NPCC Long Island_Fossil</t>
  </si>
  <si>
    <t>NPCC Upstate NY_Fossil</t>
  </si>
  <si>
    <t>RFC East_Fossil</t>
  </si>
  <si>
    <t>RFC Michigan_Fossil</t>
  </si>
  <si>
    <t>RFC West_Fossil</t>
  </si>
  <si>
    <t>WECC Rockies_Fossil</t>
  </si>
  <si>
    <t>SPP North_Fossil</t>
  </si>
  <si>
    <t>SPP South_Fossil</t>
  </si>
  <si>
    <t>SERC Mississippi Valley_Fossil</t>
  </si>
  <si>
    <t>SERC Midwest_Fossil</t>
  </si>
  <si>
    <t>SERC South_Fossil</t>
  </si>
  <si>
    <t>SERC Tennessee Valley_Fossil</t>
  </si>
  <si>
    <t>SERC Virginia/Carolina_Fossil</t>
  </si>
  <si>
    <t>Alaska Systems Coordinating Council_Fossil</t>
  </si>
  <si>
    <t>Hawaiian Islands Coordinating Council_Fossil</t>
  </si>
  <si>
    <t>Midwest Reliability Organization_Fossil</t>
  </si>
  <si>
    <t>No NERC region_Fossil</t>
  </si>
  <si>
    <t>Northeast Power Coordinating Council_Fossil</t>
  </si>
  <si>
    <t>Reliability First Corporation_Fossil</t>
  </si>
  <si>
    <t>SERC Reliability Corporation_Fossil</t>
  </si>
  <si>
    <t>Southwest Power Pool_Fossil</t>
  </si>
  <si>
    <t>Texas Regional Entity_Fossil</t>
  </si>
  <si>
    <t>Western Electricity Coordinating Council_Fossil</t>
  </si>
  <si>
    <t>Map of NERC Regions</t>
  </si>
  <si>
    <r>
      <t>CO</t>
    </r>
    <r>
      <rPr>
        <vertAlign val="subscript"/>
        <sz val="11"/>
        <color theme="1"/>
        <rFont val="Calibri"/>
        <family val="2"/>
        <scheme val="minor"/>
      </rPr>
      <t>2</t>
    </r>
    <r>
      <rPr>
        <sz val="10"/>
        <rFont val="Arial"/>
        <family val="2"/>
      </rPr>
      <t xml:space="preserve"> Emission Rate (lb/MWh)</t>
    </r>
  </si>
  <si>
    <r>
      <t>SO</t>
    </r>
    <r>
      <rPr>
        <vertAlign val="subscript"/>
        <sz val="11"/>
        <color theme="1"/>
        <rFont val="Calibri"/>
        <family val="2"/>
        <scheme val="minor"/>
      </rPr>
      <t>2</t>
    </r>
    <r>
      <rPr>
        <sz val="10"/>
        <rFont val="Arial"/>
        <family val="2"/>
      </rPr>
      <t xml:space="preserve"> Emission Rate (lb/MWh)</t>
    </r>
  </si>
  <si>
    <r>
      <t>NO</t>
    </r>
    <r>
      <rPr>
        <vertAlign val="subscript"/>
        <sz val="11"/>
        <color theme="1"/>
        <rFont val="Calibri"/>
        <family val="2"/>
        <scheme val="minor"/>
      </rPr>
      <t>X</t>
    </r>
    <r>
      <rPr>
        <sz val="10"/>
        <rFont val="Arial"/>
        <family val="2"/>
      </rPr>
      <t xml:space="preserve"> Emission Rate (lb/MWh)</t>
    </r>
  </si>
  <si>
    <t>**Ontario #'s replaced to include Marginal Power Mix as provided by Enbridge Gas on 8/14/16, then updated NB and NS per Enbridge on 9/13/16</t>
  </si>
  <si>
    <t>Orig Ontario All source</t>
  </si>
  <si>
    <t>Orig New Brunswick</t>
  </si>
  <si>
    <t>1582.9 (no change)</t>
  </si>
  <si>
    <t>Changed</t>
  </si>
  <si>
    <t>Orig formulas &gt;&gt;&gt;&gt; (alberta example)</t>
  </si>
  <si>
    <t>…for other provinces</t>
  </si>
  <si>
    <t>** update cels F25 and E26 for notes on marginal mix</t>
  </si>
  <si>
    <t>US Average All Sources</t>
  </si>
  <si>
    <t>US Average Fossil</t>
  </si>
  <si>
    <t>eGrid Subregions Ave All Sources</t>
  </si>
  <si>
    <t>eGrid Subregions Average Fossil</t>
  </si>
  <si>
    <t>NERC Average All Sources</t>
  </si>
  <si>
    <t>NERC Average Fossil</t>
  </si>
  <si>
    <t>Canadian Average All Sources</t>
  </si>
  <si>
    <t>US_Average_All_Sources</t>
  </si>
  <si>
    <t>US_Average_Fossil</t>
  </si>
  <si>
    <t>eGrid_Subregions_Ave_All_Sources</t>
  </si>
  <si>
    <t>eGrid_Subregions_Average_Fossil</t>
  </si>
  <si>
    <t>NERC_Average_All_Sources</t>
  </si>
  <si>
    <t>NERC_Average_Fossil</t>
  </si>
  <si>
    <t>Canadian_Average_All_Sources</t>
  </si>
  <si>
    <t>eGRID2018 US, NIR and NPRI Canada (2011)</t>
  </si>
  <si>
    <t>eGRID2018 Version 2.0, 2020 Release</t>
  </si>
  <si>
    <t>eGRID2019 (2021 Release)</t>
  </si>
  <si>
    <t>eGRID2019 (2021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</si>
</sst>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00"/>
    <numFmt numFmtId="166" formatCode="#,##0.0000"/>
    <numFmt numFmtId="167" formatCode="0.0000"/>
    <numFmt numFmtId="168" formatCode="0.0%"/>
  </numFmts>
  <fonts count="28" x14ac:knownFonts="1">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vertAlign val="subscript"/>
      <sz val="11"/>
      <color theme="1"/>
      <name val="Calibri"/>
      <family val="2"/>
      <scheme val="minor"/>
    </font>
    <font>
      <sz val="10"/>
      <name val="Arial"/>
      <family val="2"/>
    </font>
    <font>
      <sz val="11"/>
      <color theme="1"/>
      <name val="Calibri"/>
      <family val="2"/>
      <scheme val="minor"/>
    </font>
    <font>
      <sz val="11"/>
      <name val="Calibri"/>
      <family val="2"/>
      <scheme val="minor"/>
    </font>
    <font>
      <vertAlign val="superscript"/>
      <sz val="11"/>
      <name val="Calibri"/>
      <family val="2"/>
      <scheme val="minor"/>
    </font>
    <font>
      <vertAlign val="subscript"/>
      <sz val="11"/>
      <name val="Calibri"/>
      <family val="2"/>
      <scheme val="minor"/>
    </font>
    <font>
      <sz val="9"/>
      <color theme="1"/>
      <name val="Calibri"/>
      <family val="2"/>
      <scheme val="minor"/>
    </font>
    <font>
      <sz val="10"/>
      <name val="Arial"/>
      <family val="2"/>
    </font>
    <font>
      <b/>
      <sz val="22"/>
      <color theme="1"/>
      <name val="Calibri"/>
      <family val="2"/>
      <scheme val="minor"/>
    </font>
    <font>
      <b/>
      <sz val="12"/>
      <color theme="1"/>
      <name val="Calibri"/>
      <family val="2"/>
      <scheme val="minor"/>
    </font>
    <font>
      <b/>
      <vertAlign val="subscript"/>
      <sz val="11"/>
      <color theme="1"/>
      <name val="Calibri"/>
      <family val="2"/>
      <scheme val="minor"/>
    </font>
    <font>
      <b/>
      <i/>
      <u/>
      <sz val="14"/>
      <color theme="1"/>
      <name val="Calibri"/>
      <family val="2"/>
      <scheme val="minor"/>
    </font>
    <font>
      <i/>
      <sz val="10"/>
      <color theme="1"/>
      <name val="Calibri"/>
      <family val="2"/>
      <scheme val="minor"/>
    </font>
    <font>
      <b/>
      <i/>
      <sz val="11"/>
      <color rgb="FFFF0000"/>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vertAlign val="subscript"/>
      <sz val="10"/>
      <color theme="1"/>
      <name val="Calibri"/>
      <family val="2"/>
      <scheme val="minor"/>
    </font>
    <font>
      <vertAlign val="superscript"/>
      <sz val="10"/>
      <color theme="1"/>
      <name val="Calibri"/>
      <family val="2"/>
      <scheme val="minor"/>
    </font>
    <font>
      <sz val="10"/>
      <name val="Arial"/>
      <family val="2"/>
    </font>
    <font>
      <sz val="10"/>
      <name val="MS Sans Serif"/>
      <family val="2"/>
    </font>
    <font>
      <b/>
      <sz val="14"/>
      <color theme="1"/>
      <name val="Calibri"/>
      <family val="2"/>
      <scheme val="minor"/>
    </font>
    <font>
      <sz val="11"/>
      <color rgb="FFFF0000"/>
      <name val="Calibri"/>
      <family val="2"/>
      <scheme val="minor"/>
    </font>
    <font>
      <sz val="11"/>
      <color rgb="FFB8CCE4"/>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B8CCE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2" fillId="0" borderId="0" applyNumberForma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6" fillId="0" borderId="0" applyFont="0" applyFill="0" applyBorder="0" applyAlignment="0" applyProtection="0"/>
    <xf numFmtId="0" fontId="24" fillId="0" borderId="0"/>
    <xf numFmtId="0" fontId="23" fillId="0" borderId="0"/>
    <xf numFmtId="9" fontId="6" fillId="0" borderId="0" applyFont="0" applyFill="0" applyBorder="0" applyAlignment="0" applyProtection="0"/>
    <xf numFmtId="0" fontId="6" fillId="0" borderId="0"/>
  </cellStyleXfs>
  <cellXfs count="378">
    <xf numFmtId="0" fontId="0" fillId="0" borderId="0" xfId="0"/>
    <xf numFmtId="0" fontId="1" fillId="0" borderId="0" xfId="0" applyFont="1"/>
    <xf numFmtId="0" fontId="0" fillId="0" borderId="7" xfId="0" applyBorder="1"/>
    <xf numFmtId="0" fontId="0" fillId="0" borderId="0" xfId="0"/>
    <xf numFmtId="0" fontId="0" fillId="0" borderId="6" xfId="0" applyBorder="1"/>
    <xf numFmtId="0" fontId="0" fillId="0" borderId="8" xfId="0" applyBorder="1"/>
    <xf numFmtId="0" fontId="0" fillId="0" borderId="9" xfId="0" applyBorder="1"/>
    <xf numFmtId="0" fontId="0" fillId="0" borderId="10" xfId="0" applyBorder="1"/>
    <xf numFmtId="0" fontId="0" fillId="0" borderId="5" xfId="0" applyBorder="1"/>
    <xf numFmtId="0" fontId="0" fillId="0" borderId="0" xfId="0" applyBorder="1"/>
    <xf numFmtId="0" fontId="0" fillId="0" borderId="11" xfId="0" applyBorder="1"/>
    <xf numFmtId="10" fontId="0" fillId="0" borderId="2" xfId="0" applyNumberFormat="1" applyBorder="1" applyAlignment="1">
      <alignment horizontal="center"/>
    </xf>
    <xf numFmtId="9" fontId="0" fillId="0" borderId="2" xfId="0" applyNumberFormat="1" applyBorder="1" applyAlignment="1">
      <alignment horizontal="center"/>
    </xf>
    <xf numFmtId="10" fontId="0" fillId="0" borderId="3" xfId="0" applyNumberFormat="1"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0" xfId="0"/>
    <xf numFmtId="0" fontId="0" fillId="0" borderId="0" xfId="0" applyFont="1"/>
    <xf numFmtId="0" fontId="0" fillId="0" borderId="11" xfId="0" applyFont="1" applyBorder="1" applyAlignment="1">
      <alignment vertical="center"/>
    </xf>
    <xf numFmtId="164" fontId="0" fillId="0" borderId="11"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4" xfId="0" applyNumberFormat="1" applyFont="1" applyBorder="1" applyAlignment="1">
      <alignment horizontal="center" vertical="center"/>
    </xf>
    <xf numFmtId="0" fontId="0" fillId="0" borderId="10" xfId="0" applyFont="1" applyBorder="1" applyAlignment="1">
      <alignment vertical="center"/>
    </xf>
    <xf numFmtId="164" fontId="0" fillId="0" borderId="10" xfId="0" applyNumberFormat="1" applyFont="1" applyBorder="1" applyAlignment="1">
      <alignment horizontal="center" vertical="center"/>
    </xf>
    <xf numFmtId="164" fontId="0" fillId="0" borderId="0" xfId="0" applyNumberFormat="1" applyFont="1" applyBorder="1" applyAlignment="1">
      <alignment horizontal="center" vertical="center"/>
    </xf>
    <xf numFmtId="164" fontId="0" fillId="0" borderId="2" xfId="0" applyNumberFormat="1" applyFont="1" applyBorder="1" applyAlignment="1">
      <alignment horizontal="center" vertical="center"/>
    </xf>
    <xf numFmtId="0" fontId="0" fillId="0" borderId="9" xfId="0" applyFont="1" applyBorder="1" applyAlignment="1">
      <alignment vertical="center"/>
    </xf>
    <xf numFmtId="164" fontId="0" fillId="0" borderId="9" xfId="0" applyNumberFormat="1" applyFont="1" applyBorder="1" applyAlignment="1">
      <alignment horizontal="center" vertical="center"/>
    </xf>
    <xf numFmtId="164" fontId="0" fillId="0" borderId="13" xfId="0" applyNumberFormat="1" applyFont="1" applyBorder="1" applyAlignment="1">
      <alignment horizontal="center" vertical="center"/>
    </xf>
    <xf numFmtId="164" fontId="0" fillId="0" borderId="3" xfId="0" applyNumberFormat="1" applyFont="1" applyBorder="1" applyAlignment="1">
      <alignment horizontal="center" vertical="center"/>
    </xf>
    <xf numFmtId="0" fontId="0" fillId="0" borderId="0" xfId="0" applyFont="1" applyFill="1" applyBorder="1" applyAlignment="1">
      <alignment vertical="center"/>
    </xf>
    <xf numFmtId="0" fontId="2" fillId="0" borderId="0" xfId="1" applyFont="1"/>
    <xf numFmtId="0" fontId="0" fillId="0" borderId="1" xfId="0" applyFont="1" applyBorder="1"/>
    <xf numFmtId="0" fontId="7" fillId="0" borderId="12" xfId="0" applyFont="1" applyBorder="1" applyAlignment="1">
      <alignment horizontal="center" wrapText="1"/>
    </xf>
    <xf numFmtId="0" fontId="7" fillId="0" borderId="1" xfId="0" applyFont="1" applyBorder="1"/>
    <xf numFmtId="3" fontId="0" fillId="0" borderId="12" xfId="0" applyNumberFormat="1" applyFont="1" applyBorder="1" applyAlignment="1">
      <alignment horizontal="center"/>
    </xf>
    <xf numFmtId="3" fontId="0" fillId="0" borderId="11" xfId="0" applyNumberFormat="1" applyFont="1" applyBorder="1" applyAlignment="1">
      <alignment horizontal="center"/>
    </xf>
    <xf numFmtId="3" fontId="0" fillId="0" borderId="4" xfId="0" applyNumberFormat="1" applyFont="1" applyBorder="1" applyAlignment="1">
      <alignment horizontal="center"/>
    </xf>
    <xf numFmtId="4" fontId="0" fillId="0" borderId="11" xfId="0" applyNumberFormat="1" applyFont="1" applyBorder="1" applyAlignment="1">
      <alignment horizontal="center"/>
    </xf>
    <xf numFmtId="4" fontId="0" fillId="0" borderId="4" xfId="0" applyNumberFormat="1" applyFont="1" applyBorder="1" applyAlignment="1">
      <alignment horizontal="center"/>
    </xf>
    <xf numFmtId="0" fontId="7" fillId="0" borderId="0" xfId="0" applyFont="1"/>
    <xf numFmtId="0" fontId="0" fillId="0" borderId="5" xfId="0" applyFont="1" applyBorder="1"/>
    <xf numFmtId="3" fontId="0" fillId="0" borderId="0" xfId="0" applyNumberFormat="1" applyFont="1" applyBorder="1" applyAlignment="1">
      <alignment horizontal="center"/>
    </xf>
    <xf numFmtId="3" fontId="0" fillId="0" borderId="10" xfId="0" applyNumberFormat="1" applyFont="1" applyBorder="1" applyAlignment="1">
      <alignment horizontal="center"/>
    </xf>
    <xf numFmtId="3" fontId="0" fillId="0" borderId="2" xfId="0" applyNumberFormat="1" applyFont="1" applyBorder="1" applyAlignment="1">
      <alignment horizontal="center"/>
    </xf>
    <xf numFmtId="4" fontId="0" fillId="0" borderId="10" xfId="0" applyNumberFormat="1" applyFont="1" applyBorder="1" applyAlignment="1">
      <alignment horizontal="center"/>
    </xf>
    <xf numFmtId="4" fontId="0" fillId="0" borderId="2" xfId="0" applyNumberFormat="1" applyFont="1" applyBorder="1" applyAlignment="1">
      <alignment horizontal="center"/>
    </xf>
    <xf numFmtId="0" fontId="0" fillId="0" borderId="6" xfId="0" applyFont="1" applyBorder="1"/>
    <xf numFmtId="3" fontId="0" fillId="0" borderId="13" xfId="0" applyNumberFormat="1" applyFont="1" applyBorder="1" applyAlignment="1">
      <alignment horizontal="center"/>
    </xf>
    <xf numFmtId="3" fontId="0" fillId="0" borderId="9" xfId="0" applyNumberFormat="1" applyFont="1" applyBorder="1" applyAlignment="1">
      <alignment horizontal="center"/>
    </xf>
    <xf numFmtId="3" fontId="0" fillId="0" borderId="3" xfId="0" applyNumberFormat="1" applyFont="1" applyBorder="1" applyAlignment="1">
      <alignment horizontal="center"/>
    </xf>
    <xf numFmtId="4" fontId="0" fillId="0" borderId="9" xfId="0" applyNumberFormat="1" applyFont="1" applyBorder="1" applyAlignment="1">
      <alignment horizontal="center"/>
    </xf>
    <xf numFmtId="4" fontId="0" fillId="0" borderId="3" xfId="0" applyNumberFormat="1" applyFont="1" applyBorder="1" applyAlignment="1">
      <alignment horizontal="center"/>
    </xf>
    <xf numFmtId="0" fontId="0" fillId="0" borderId="8" xfId="0" applyFont="1" applyBorder="1"/>
    <xf numFmtId="0" fontId="0" fillId="0" borderId="7" xfId="0" applyFont="1" applyBorder="1"/>
    <xf numFmtId="0" fontId="0" fillId="0" borderId="9" xfId="0" applyFont="1" applyBorder="1"/>
    <xf numFmtId="0" fontId="0" fillId="0" borderId="9" xfId="0" applyFont="1" applyBorder="1" applyAlignment="1">
      <alignment horizontal="center"/>
    </xf>
    <xf numFmtId="0" fontId="0" fillId="0" borderId="3" xfId="0" applyFont="1" applyBorder="1" applyAlignment="1">
      <alignment horizontal="center"/>
    </xf>
    <xf numFmtId="0" fontId="0" fillId="0" borderId="13" xfId="0" applyFont="1" applyBorder="1" applyAlignment="1">
      <alignment horizontal="center"/>
    </xf>
    <xf numFmtId="0" fontId="0" fillId="0" borderId="6" xfId="0" applyFont="1" applyBorder="1" applyAlignment="1">
      <alignment horizontal="center"/>
    </xf>
    <xf numFmtId="0" fontId="0" fillId="0" borderId="11" xfId="0" applyFont="1" applyBorder="1"/>
    <xf numFmtId="0" fontId="0" fillId="0" borderId="11" xfId="0" applyFont="1" applyBorder="1" applyAlignment="1">
      <alignment horizontal="center"/>
    </xf>
    <xf numFmtId="0" fontId="0" fillId="0" borderId="4" xfId="0" applyFont="1" applyBorder="1" applyAlignment="1">
      <alignment horizontal="center"/>
    </xf>
    <xf numFmtId="164" fontId="0" fillId="0" borderId="12" xfId="0" applyNumberFormat="1" applyFont="1" applyBorder="1" applyAlignment="1">
      <alignment horizontal="center"/>
    </xf>
    <xf numFmtId="9" fontId="0" fillId="0" borderId="1" xfId="0" applyNumberFormat="1" applyFont="1" applyBorder="1" applyAlignment="1">
      <alignment horizontal="center"/>
    </xf>
    <xf numFmtId="0" fontId="0" fillId="0" borderId="10" xfId="0" applyFont="1" applyBorder="1"/>
    <xf numFmtId="0" fontId="0" fillId="0" borderId="10" xfId="0" applyFont="1" applyBorder="1" applyAlignment="1">
      <alignment horizontal="center"/>
    </xf>
    <xf numFmtId="0" fontId="0" fillId="0" borderId="2" xfId="0" applyFont="1" applyBorder="1" applyAlignment="1">
      <alignment horizontal="center"/>
    </xf>
    <xf numFmtId="164" fontId="0" fillId="0" borderId="0" xfId="0" applyNumberFormat="1" applyFont="1" applyBorder="1" applyAlignment="1">
      <alignment horizontal="center"/>
    </xf>
    <xf numFmtId="9" fontId="0" fillId="0" borderId="5" xfId="0" applyNumberFormat="1" applyFont="1" applyBorder="1" applyAlignment="1">
      <alignment horizontal="center"/>
    </xf>
    <xf numFmtId="164" fontId="0" fillId="0" borderId="13" xfId="0" applyNumberFormat="1" applyFont="1" applyBorder="1" applyAlignment="1">
      <alignment horizontal="center"/>
    </xf>
    <xf numFmtId="9" fontId="0" fillId="0" borderId="6" xfId="0" applyNumberFormat="1" applyFont="1" applyBorder="1" applyAlignment="1">
      <alignment horizontal="center"/>
    </xf>
    <xf numFmtId="0" fontId="0" fillId="0" borderId="0" xfId="0" applyFont="1" applyFill="1" applyBorder="1"/>
    <xf numFmtId="0" fontId="7" fillId="0" borderId="8" xfId="0" applyFont="1" applyBorder="1" applyAlignment="1">
      <alignment horizontal="center"/>
    </xf>
    <xf numFmtId="0" fontId="7" fillId="0" borderId="14" xfId="0" applyFont="1" applyBorder="1" applyAlignment="1">
      <alignment horizontal="center"/>
    </xf>
    <xf numFmtId="0" fontId="7" fillId="0" borderId="1" xfId="0" applyFont="1" applyBorder="1" applyAlignment="1">
      <alignment horizont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4" xfId="0" applyFont="1" applyBorder="1" applyAlignment="1">
      <alignment horizontal="center" vertical="center"/>
    </xf>
    <xf numFmtId="164" fontId="0" fillId="0" borderId="0" xfId="0" applyNumberFormat="1" applyBorder="1" applyAlignment="1">
      <alignment horizontal="center"/>
    </xf>
    <xf numFmtId="3" fontId="0" fillId="0" borderId="0" xfId="0" applyNumberFormat="1" applyBorder="1" applyAlignment="1">
      <alignment horizontal="center"/>
    </xf>
    <xf numFmtId="3" fontId="0" fillId="0" borderId="2" xfId="0" applyNumberFormat="1" applyBorder="1" applyAlignment="1">
      <alignment horizontal="center"/>
    </xf>
    <xf numFmtId="164" fontId="0" fillId="0" borderId="13" xfId="0" applyNumberFormat="1" applyBorder="1" applyAlignment="1">
      <alignment horizontal="center"/>
    </xf>
    <xf numFmtId="3" fontId="0" fillId="0" borderId="3" xfId="0" applyNumberFormat="1" applyBorder="1" applyAlignment="1">
      <alignment horizontal="center"/>
    </xf>
    <xf numFmtId="0" fontId="0" fillId="0" borderId="11" xfId="0" applyFont="1" applyFill="1" applyBorder="1" applyAlignment="1">
      <alignment horizontal="left" vertical="center"/>
    </xf>
    <xf numFmtId="0" fontId="0" fillId="0" borderId="12" xfId="0" applyBorder="1" applyAlignment="1">
      <alignment horizontal="center"/>
    </xf>
    <xf numFmtId="164" fontId="0" fillId="0" borderId="12" xfId="0" applyNumberFormat="1" applyBorder="1" applyAlignment="1">
      <alignment horizontal="center"/>
    </xf>
    <xf numFmtId="3" fontId="0" fillId="0" borderId="4" xfId="0" applyNumberFormat="1" applyBorder="1" applyAlignment="1">
      <alignment horizontal="center"/>
    </xf>
    <xf numFmtId="0" fontId="0" fillId="0" borderId="0" xfId="0" applyBorder="1" applyAlignment="1">
      <alignment horizontal="center"/>
    </xf>
    <xf numFmtId="164" fontId="0" fillId="0" borderId="0" xfId="0" applyNumberFormat="1" applyBorder="1"/>
    <xf numFmtId="0" fontId="0" fillId="0" borderId="1" xfId="0" applyBorder="1"/>
    <xf numFmtId="164" fontId="7" fillId="0" borderId="0" xfId="4" applyNumberFormat="1" applyFont="1" applyBorder="1" applyAlignment="1">
      <alignment horizontal="right"/>
    </xf>
    <xf numFmtId="3" fontId="7" fillId="0" borderId="0" xfId="4" applyNumberFormat="1" applyFont="1" applyBorder="1"/>
    <xf numFmtId="3" fontId="7" fillId="0" borderId="2" xfId="4" applyNumberFormat="1" applyFont="1" applyBorder="1"/>
    <xf numFmtId="3"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3" fontId="0" fillId="0" borderId="5" xfId="0" applyNumberFormat="1" applyFont="1" applyBorder="1" applyAlignment="1">
      <alignment horizontal="center" vertical="center"/>
    </xf>
    <xf numFmtId="0" fontId="0" fillId="0" borderId="5" xfId="0" applyFont="1" applyBorder="1" applyAlignment="1">
      <alignment horizontal="center" vertical="center"/>
    </xf>
    <xf numFmtId="3" fontId="0" fillId="0" borderId="6" xfId="0" applyNumberFormat="1" applyFont="1" applyBorder="1" applyAlignment="1">
      <alignment horizontal="center" vertical="center"/>
    </xf>
    <xf numFmtId="0" fontId="0" fillId="0" borderId="0" xfId="0" applyFill="1"/>
    <xf numFmtId="0" fontId="0" fillId="0" borderId="0" xfId="0" applyFont="1" applyFill="1"/>
    <xf numFmtId="0" fontId="0" fillId="0" borderId="10" xfId="0" applyFill="1" applyBorder="1"/>
    <xf numFmtId="164" fontId="0" fillId="0" borderId="0" xfId="0" applyNumberFormat="1" applyFill="1" applyBorder="1" applyAlignment="1">
      <alignment horizontal="center"/>
    </xf>
    <xf numFmtId="3" fontId="0" fillId="0" borderId="2" xfId="0" applyNumberFormat="1" applyFill="1" applyBorder="1" applyAlignment="1">
      <alignment horizontal="center"/>
    </xf>
    <xf numFmtId="3" fontId="0" fillId="0" borderId="0" xfId="0" applyNumberFormat="1" applyFill="1" applyBorder="1" applyAlignment="1">
      <alignment horizontal="center"/>
    </xf>
    <xf numFmtId="0" fontId="0" fillId="0" borderId="5" xfId="0" applyFill="1" applyBorder="1"/>
    <xf numFmtId="0" fontId="0" fillId="0" borderId="0" xfId="0" applyFill="1" applyBorder="1"/>
    <xf numFmtId="3" fontId="7" fillId="0" borderId="13" xfId="4" applyNumberFormat="1" applyFont="1" applyFill="1" applyBorder="1"/>
    <xf numFmtId="0" fontId="0" fillId="0" borderId="9" xfId="0" applyFill="1" applyBorder="1"/>
    <xf numFmtId="164" fontId="0" fillId="0" borderId="13" xfId="0" applyNumberFormat="1" applyFill="1" applyBorder="1" applyAlignment="1">
      <alignment horizontal="center"/>
    </xf>
    <xf numFmtId="3" fontId="0" fillId="0" borderId="3" xfId="0" applyNumberFormat="1" applyFill="1" applyBorder="1" applyAlignment="1">
      <alignment horizontal="center"/>
    </xf>
    <xf numFmtId="0" fontId="0" fillId="0" borderId="11" xfId="0" applyFill="1" applyBorder="1"/>
    <xf numFmtId="164" fontId="0" fillId="0" borderId="12" xfId="0" applyNumberFormat="1" applyFill="1" applyBorder="1" applyAlignment="1">
      <alignment horizontal="center"/>
    </xf>
    <xf numFmtId="3" fontId="0" fillId="0" borderId="4" xfId="0" applyNumberFormat="1" applyFill="1" applyBorder="1" applyAlignment="1">
      <alignment horizontal="center"/>
    </xf>
    <xf numFmtId="0" fontId="0" fillId="0" borderId="10" xfId="0" applyFont="1" applyFill="1" applyBorder="1"/>
    <xf numFmtId="0" fontId="0" fillId="0" borderId="10" xfId="0" applyFont="1" applyFill="1" applyBorder="1" applyAlignment="1">
      <alignment horizontal="center"/>
    </xf>
    <xf numFmtId="0" fontId="0" fillId="0" borderId="2" xfId="0" applyFont="1" applyFill="1" applyBorder="1" applyAlignment="1">
      <alignment horizontal="center"/>
    </xf>
    <xf numFmtId="164" fontId="0" fillId="0" borderId="0" xfId="0" applyNumberFormat="1" applyFont="1" applyFill="1" applyBorder="1" applyAlignment="1">
      <alignment horizontal="center"/>
    </xf>
    <xf numFmtId="9" fontId="0" fillId="0" borderId="5" xfId="0" applyNumberFormat="1" applyFont="1" applyFill="1" applyBorder="1" applyAlignment="1">
      <alignment horizontal="center"/>
    </xf>
    <xf numFmtId="0" fontId="0" fillId="0" borderId="5" xfId="0" applyFont="1" applyFill="1" applyBorder="1"/>
    <xf numFmtId="3" fontId="0" fillId="0" borderId="0" xfId="0" applyNumberFormat="1" applyFont="1" applyFill="1" applyBorder="1" applyAlignment="1">
      <alignment horizontal="center"/>
    </xf>
    <xf numFmtId="3" fontId="0" fillId="0" borderId="10" xfId="0" applyNumberFormat="1" applyFont="1" applyFill="1" applyBorder="1" applyAlignment="1">
      <alignment horizontal="center"/>
    </xf>
    <xf numFmtId="3" fontId="0" fillId="0" borderId="2" xfId="0" applyNumberFormat="1" applyFont="1" applyFill="1" applyBorder="1" applyAlignment="1">
      <alignment horizontal="center"/>
    </xf>
    <xf numFmtId="4" fontId="0" fillId="0" borderId="10" xfId="0" applyNumberFormat="1" applyFont="1" applyFill="1" applyBorder="1" applyAlignment="1">
      <alignment horizontal="center"/>
    </xf>
    <xf numFmtId="4" fontId="0" fillId="0" borderId="2" xfId="0" applyNumberFormat="1" applyFont="1" applyFill="1" applyBorder="1" applyAlignment="1">
      <alignment horizontal="center"/>
    </xf>
    <xf numFmtId="0" fontId="0" fillId="0" borderId="10" xfId="0" applyFont="1" applyFill="1" applyBorder="1" applyAlignment="1">
      <alignment vertical="center"/>
    </xf>
    <xf numFmtId="164" fontId="0" fillId="0" borderId="1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3" fontId="13" fillId="0" borderId="0" xfId="0" applyNumberFormat="1" applyFont="1" applyBorder="1"/>
    <xf numFmtId="0" fontId="0" fillId="0" borderId="0" xfId="0" applyAlignment="1">
      <alignment vertical="center"/>
    </xf>
    <xf numFmtId="0" fontId="0" fillId="0" borderId="0" xfId="0" applyFont="1" applyAlignment="1">
      <alignment vertical="center"/>
    </xf>
    <xf numFmtId="3" fontId="0" fillId="0" borderId="15" xfId="0" applyNumberFormat="1" applyBorder="1" applyAlignment="1">
      <alignment horizontal="center"/>
    </xf>
    <xf numFmtId="0" fontId="0" fillId="0" borderId="15" xfId="0" applyBorder="1"/>
    <xf numFmtId="0" fontId="17" fillId="0" borderId="0" xfId="0" applyFont="1" applyBorder="1"/>
    <xf numFmtId="3" fontId="0" fillId="0" borderId="15" xfId="0" applyNumberFormat="1" applyBorder="1"/>
    <xf numFmtId="3" fontId="0" fillId="0" borderId="0" xfId="0" applyNumberFormat="1" applyBorder="1"/>
    <xf numFmtId="3" fontId="0" fillId="0" borderId="24" xfId="0" applyNumberFormat="1" applyBorder="1"/>
    <xf numFmtId="3" fontId="0" fillId="0" borderId="23" xfId="0" applyNumberFormat="1" applyBorder="1"/>
    <xf numFmtId="4" fontId="0" fillId="0" borderId="23" xfId="0" applyNumberFormat="1" applyBorder="1" applyAlignment="1">
      <alignment horizontal="center"/>
    </xf>
    <xf numFmtId="0" fontId="0" fillId="0" borderId="23" xfId="0" applyBorder="1"/>
    <xf numFmtId="3" fontId="0" fillId="0" borderId="26" xfId="0" applyNumberFormat="1" applyBorder="1"/>
    <xf numFmtId="3" fontId="0" fillId="0" borderId="18" xfId="0" applyNumberFormat="1" applyBorder="1"/>
    <xf numFmtId="3" fontId="0" fillId="0" borderId="20" xfId="0" applyNumberFormat="1" applyBorder="1"/>
    <xf numFmtId="3" fontId="0" fillId="0" borderId="21" xfId="0" applyNumberFormat="1" applyBorder="1"/>
    <xf numFmtId="3" fontId="0" fillId="0" borderId="21" xfId="0" applyNumberFormat="1" applyBorder="1" applyAlignment="1">
      <alignment horizontal="center"/>
    </xf>
    <xf numFmtId="0" fontId="0" fillId="0" borderId="21" xfId="0" applyBorder="1"/>
    <xf numFmtId="3" fontId="0" fillId="0" borderId="16" xfId="0" applyNumberFormat="1" applyBorder="1"/>
    <xf numFmtId="3" fontId="0" fillId="0" borderId="28" xfId="0" applyNumberFormat="1" applyBorder="1"/>
    <xf numFmtId="3" fontId="0" fillId="0" borderId="28" xfId="0" applyNumberFormat="1" applyBorder="1" applyAlignment="1">
      <alignment horizontal="center"/>
    </xf>
    <xf numFmtId="0" fontId="0" fillId="0" borderId="28" xfId="0" applyBorder="1"/>
    <xf numFmtId="0" fontId="0" fillId="0" borderId="28" xfId="0" applyBorder="1" applyAlignment="1">
      <alignment horizontal="center"/>
    </xf>
    <xf numFmtId="4" fontId="0" fillId="0" borderId="28" xfId="0" applyNumberFormat="1" applyBorder="1" applyAlignment="1">
      <alignment horizontal="center"/>
    </xf>
    <xf numFmtId="4" fontId="0" fillId="0" borderId="0" xfId="0" applyNumberFormat="1" applyBorder="1" applyAlignment="1">
      <alignment horizontal="center"/>
    </xf>
    <xf numFmtId="0" fontId="0" fillId="0" borderId="21" xfId="0" applyBorder="1" applyAlignment="1">
      <alignment horizontal="center"/>
    </xf>
    <xf numFmtId="4" fontId="0" fillId="0" borderId="21" xfId="0" applyNumberFormat="1" applyBorder="1" applyAlignment="1">
      <alignment horizontal="center"/>
    </xf>
    <xf numFmtId="0" fontId="0" fillId="0" borderId="19" xfId="0" applyBorder="1"/>
    <xf numFmtId="0" fontId="0" fillId="0" borderId="22" xfId="0" applyBorder="1"/>
    <xf numFmtId="0" fontId="0" fillId="0" borderId="29" xfId="0" applyBorder="1"/>
    <xf numFmtId="0" fontId="0" fillId="0" borderId="30" xfId="0" applyBorder="1"/>
    <xf numFmtId="3" fontId="0" fillId="0" borderId="30" xfId="0" applyNumberFormat="1" applyBorder="1" applyAlignment="1">
      <alignment horizontal="center"/>
    </xf>
    <xf numFmtId="0" fontId="0" fillId="0" borderId="31" xfId="0" applyBorder="1"/>
    <xf numFmtId="0" fontId="0" fillId="0" borderId="18" xfId="0" applyBorder="1"/>
    <xf numFmtId="0" fontId="0" fillId="0" borderId="20" xfId="0" applyBorder="1"/>
    <xf numFmtId="0" fontId="17" fillId="0" borderId="28" xfId="0" applyFont="1" applyBorder="1"/>
    <xf numFmtId="3" fontId="1" fillId="0" borderId="29" xfId="0" applyNumberFormat="1" applyFont="1" applyBorder="1"/>
    <xf numFmtId="3" fontId="1" fillId="0" borderId="30" xfId="0" applyNumberFormat="1" applyFont="1" applyBorder="1"/>
    <xf numFmtId="0" fontId="1" fillId="0" borderId="30" xfId="0" applyFont="1" applyBorder="1" applyAlignment="1">
      <alignment horizontal="center"/>
    </xf>
    <xf numFmtId="0" fontId="1" fillId="0" borderId="31" xfId="0" applyFont="1" applyBorder="1"/>
    <xf numFmtId="3" fontId="0" fillId="0" borderId="23" xfId="0" applyNumberFormat="1" applyBorder="1" applyAlignment="1">
      <alignment horizontal="center"/>
    </xf>
    <xf numFmtId="0" fontId="7" fillId="0" borderId="16" xfId="0" applyFont="1" applyBorder="1"/>
    <xf numFmtId="0" fontId="7" fillId="0" borderId="18" xfId="0" applyFont="1" applyBorder="1"/>
    <xf numFmtId="0" fontId="0" fillId="0" borderId="16" xfId="0" applyBorder="1"/>
    <xf numFmtId="0" fontId="0" fillId="0" borderId="17" xfId="0" quotePrefix="1" applyBorder="1"/>
    <xf numFmtId="0" fontId="0" fillId="2" borderId="16" xfId="0" applyFill="1" applyBorder="1" applyAlignment="1">
      <alignment vertical="center"/>
    </xf>
    <xf numFmtId="0" fontId="12" fillId="2" borderId="23" xfId="0" applyFont="1" applyFill="1" applyBorder="1" applyAlignment="1">
      <alignment vertical="center"/>
    </xf>
    <xf numFmtId="0" fontId="0" fillId="2" borderId="23" xfId="0" applyFill="1" applyBorder="1" applyAlignment="1">
      <alignment vertical="center"/>
    </xf>
    <xf numFmtId="0" fontId="0" fillId="2" borderId="17" xfId="0" applyFill="1" applyBorder="1" applyAlignment="1">
      <alignment vertical="center"/>
    </xf>
    <xf numFmtId="0" fontId="0" fillId="2" borderId="18" xfId="0" applyFill="1" applyBorder="1"/>
    <xf numFmtId="0" fontId="0" fillId="2" borderId="0" xfId="0" applyFill="1" applyBorder="1"/>
    <xf numFmtId="0" fontId="13" fillId="2" borderId="0" xfId="0" applyFont="1" applyFill="1" applyBorder="1"/>
    <xf numFmtId="0" fontId="0" fillId="2" borderId="19" xfId="0" applyFill="1" applyBorder="1"/>
    <xf numFmtId="0" fontId="15" fillId="2" borderId="0" xfId="0" applyFont="1" applyFill="1" applyBorder="1"/>
    <xf numFmtId="0" fontId="0" fillId="2" borderId="0" xfId="0" applyFill="1" applyBorder="1" applyAlignment="1">
      <alignment horizontal="center"/>
    </xf>
    <xf numFmtId="0" fontId="1" fillId="2" borderId="13" xfId="0" applyFont="1" applyFill="1" applyBorder="1"/>
    <xf numFmtId="0" fontId="1" fillId="2" borderId="13" xfId="0" applyFont="1" applyFill="1" applyBorder="1" applyAlignment="1">
      <alignment horizontal="center"/>
    </xf>
    <xf numFmtId="0" fontId="1" fillId="2" borderId="0" xfId="0" applyFont="1" applyFill="1" applyBorder="1"/>
    <xf numFmtId="3" fontId="0" fillId="2" borderId="0" xfId="0" applyNumberFormat="1" applyFill="1" applyBorder="1"/>
    <xf numFmtId="3" fontId="0" fillId="2" borderId="0" xfId="0" applyNumberFormat="1" applyFill="1" applyBorder="1" applyAlignment="1">
      <alignment horizontal="center"/>
    </xf>
    <xf numFmtId="0" fontId="10" fillId="2" borderId="0" xfId="0" applyFont="1" applyFill="1" applyBorder="1" applyAlignment="1">
      <alignment vertical="top"/>
    </xf>
    <xf numFmtId="0" fontId="1" fillId="2" borderId="0" xfId="0" applyFont="1" applyFill="1" applyBorder="1" applyAlignment="1">
      <alignment horizontal="center"/>
    </xf>
    <xf numFmtId="0" fontId="1" fillId="2" borderId="8" xfId="0" applyFont="1" applyFill="1" applyBorder="1"/>
    <xf numFmtId="0" fontId="1" fillId="2" borderId="15" xfId="0" applyFont="1" applyFill="1" applyBorder="1"/>
    <xf numFmtId="0" fontId="1" fillId="2" borderId="15" xfId="0" applyFont="1" applyFill="1" applyBorder="1" applyAlignment="1">
      <alignment horizontal="center"/>
    </xf>
    <xf numFmtId="0" fontId="1" fillId="2" borderId="14" xfId="0" applyFont="1" applyFill="1" applyBorder="1" applyAlignment="1">
      <alignment horizontal="center"/>
    </xf>
    <xf numFmtId="0" fontId="0" fillId="2" borderId="10" xfId="0" applyFill="1" applyBorder="1" applyAlignment="1">
      <alignment horizontal="left" indent="2"/>
    </xf>
    <xf numFmtId="0" fontId="0" fillId="2" borderId="0" xfId="0" applyFill="1" applyBorder="1" applyAlignment="1">
      <alignment horizontal="left" indent="2"/>
    </xf>
    <xf numFmtId="164" fontId="0" fillId="2" borderId="0" xfId="0" applyNumberFormat="1" applyFill="1" applyBorder="1" applyAlignment="1">
      <alignment horizontal="center"/>
    </xf>
    <xf numFmtId="164" fontId="0" fillId="2" borderId="2" xfId="0" applyNumberFormat="1" applyFill="1" applyBorder="1" applyAlignment="1">
      <alignment horizontal="center"/>
    </xf>
    <xf numFmtId="164" fontId="0" fillId="2" borderId="19" xfId="0" applyNumberFormat="1" applyFill="1" applyBorder="1" applyAlignment="1">
      <alignment horizontal="center"/>
    </xf>
    <xf numFmtId="0" fontId="1" fillId="2" borderId="9" xfId="0" applyFont="1" applyFill="1" applyBorder="1" applyAlignment="1">
      <alignment horizontal="left" indent="2"/>
    </xf>
    <xf numFmtId="0" fontId="1" fillId="2" borderId="13" xfId="0" applyFont="1" applyFill="1" applyBorder="1" applyAlignment="1">
      <alignment horizontal="left" indent="2"/>
    </xf>
    <xf numFmtId="164" fontId="1" fillId="2" borderId="13" xfId="0" applyNumberFormat="1" applyFont="1" applyFill="1" applyBorder="1" applyAlignment="1">
      <alignment horizontal="center"/>
    </xf>
    <xf numFmtId="164" fontId="1" fillId="2" borderId="3" xfId="0" applyNumberFormat="1" applyFont="1" applyFill="1" applyBorder="1" applyAlignment="1">
      <alignment horizontal="center"/>
    </xf>
    <xf numFmtId="0" fontId="1" fillId="2" borderId="8" xfId="0" applyFont="1" applyFill="1" applyBorder="1" applyAlignment="1">
      <alignment horizontal="left"/>
    </xf>
    <xf numFmtId="0" fontId="1" fillId="2" borderId="15" xfId="0" applyFont="1" applyFill="1" applyBorder="1" applyAlignment="1">
      <alignment horizontal="left"/>
    </xf>
    <xf numFmtId="0" fontId="0" fillId="2" borderId="15" xfId="0" applyFill="1" applyBorder="1" applyAlignment="1">
      <alignment horizontal="center"/>
    </xf>
    <xf numFmtId="0" fontId="0" fillId="2" borderId="15" xfId="0" applyFill="1" applyBorder="1"/>
    <xf numFmtId="0" fontId="0" fillId="2" borderId="14" xfId="0" applyFill="1" applyBorder="1"/>
    <xf numFmtId="164" fontId="0" fillId="2" borderId="15" xfId="0" applyNumberFormat="1" applyFill="1" applyBorder="1" applyAlignment="1">
      <alignment horizontal="center"/>
    </xf>
    <xf numFmtId="164" fontId="0" fillId="2" borderId="14" xfId="0" applyNumberFormat="1" applyFill="1" applyBorder="1" applyAlignment="1">
      <alignment horizontal="center"/>
    </xf>
    <xf numFmtId="0" fontId="1" fillId="2" borderId="10" xfId="0" applyFont="1" applyFill="1" applyBorder="1" applyAlignment="1">
      <alignment horizontal="left" indent="2"/>
    </xf>
    <xf numFmtId="0" fontId="1" fillId="2" borderId="0" xfId="0" applyFont="1" applyFill="1" applyBorder="1" applyAlignment="1">
      <alignment horizontal="left" indent="2"/>
    </xf>
    <xf numFmtId="164" fontId="1" fillId="2" borderId="0" xfId="0" applyNumberFormat="1" applyFont="1" applyFill="1" applyBorder="1" applyAlignment="1">
      <alignment horizontal="center"/>
    </xf>
    <xf numFmtId="164" fontId="1" fillId="2" borderId="2" xfId="0" applyNumberFormat="1" applyFont="1" applyFill="1" applyBorder="1" applyAlignment="1">
      <alignment horizontal="center"/>
    </xf>
    <xf numFmtId="164" fontId="0" fillId="2" borderId="0" xfId="0" applyNumberFormat="1" applyFill="1" applyBorder="1" applyAlignment="1">
      <alignment horizontal="center" vertical="center"/>
    </xf>
    <xf numFmtId="3" fontId="0" fillId="2" borderId="0" xfId="0" applyNumberFormat="1" applyFill="1" applyBorder="1" applyAlignment="1">
      <alignment horizontal="center" vertical="center"/>
    </xf>
    <xf numFmtId="3" fontId="0" fillId="2" borderId="2" xfId="0" applyNumberFormat="1" applyFill="1" applyBorder="1" applyAlignment="1">
      <alignment horizontal="center" vertical="center"/>
    </xf>
    <xf numFmtId="168" fontId="16" fillId="2" borderId="0" xfId="0" applyNumberFormat="1" applyFont="1" applyFill="1" applyBorder="1" applyAlignment="1">
      <alignment horizontal="center" vertical="center"/>
    </xf>
    <xf numFmtId="168" fontId="16" fillId="2" borderId="2" xfId="0" applyNumberFormat="1" applyFont="1" applyFill="1" applyBorder="1" applyAlignment="1">
      <alignment horizontal="center" vertical="center"/>
    </xf>
    <xf numFmtId="164" fontId="0" fillId="2" borderId="2" xfId="0" applyNumberFormat="1" applyFill="1" applyBorder="1" applyAlignment="1">
      <alignment horizontal="center" vertical="center"/>
    </xf>
    <xf numFmtId="0" fontId="0" fillId="2" borderId="9" xfId="0" applyFill="1" applyBorder="1" applyAlignment="1">
      <alignment horizontal="left" vertical="center"/>
    </xf>
    <xf numFmtId="0" fontId="0" fillId="2" borderId="13" xfId="0" applyFill="1" applyBorder="1" applyAlignment="1">
      <alignment horizontal="left" vertical="center"/>
    </xf>
    <xf numFmtId="164" fontId="0" fillId="2" borderId="13" xfId="0" applyNumberFormat="1" applyFill="1" applyBorder="1" applyAlignment="1">
      <alignment horizontal="center" vertical="center"/>
    </xf>
    <xf numFmtId="168" fontId="16" fillId="2" borderId="13" xfId="0" applyNumberFormat="1" applyFont="1" applyFill="1" applyBorder="1" applyAlignment="1">
      <alignment horizontal="center" vertical="center"/>
    </xf>
    <xf numFmtId="168" fontId="16" fillId="2" borderId="3" xfId="0" applyNumberFormat="1" applyFont="1" applyFill="1" applyBorder="1" applyAlignment="1">
      <alignment horizontal="center" vertical="center"/>
    </xf>
    <xf numFmtId="0" fontId="1" fillId="2" borderId="10" xfId="0" applyFont="1" applyFill="1" applyBorder="1"/>
    <xf numFmtId="4" fontId="0" fillId="2" borderId="0" xfId="0" applyNumberFormat="1" applyFill="1" applyBorder="1" applyAlignment="1">
      <alignment horizontal="center"/>
    </xf>
    <xf numFmtId="4" fontId="0" fillId="2" borderId="2" xfId="0" applyNumberFormat="1" applyFill="1" applyBorder="1" applyAlignment="1">
      <alignment horizontal="center"/>
    </xf>
    <xf numFmtId="0" fontId="0" fillId="2" borderId="9" xfId="0" applyFill="1" applyBorder="1" applyAlignment="1">
      <alignment horizontal="left" indent="2"/>
    </xf>
    <xf numFmtId="0" fontId="0" fillId="2" borderId="13" xfId="0" applyFill="1" applyBorder="1" applyAlignment="1">
      <alignment horizontal="left" indent="2"/>
    </xf>
    <xf numFmtId="4" fontId="0" fillId="2" borderId="13" xfId="0" applyNumberFormat="1" applyFill="1" applyBorder="1" applyAlignment="1">
      <alignment horizontal="center"/>
    </xf>
    <xf numFmtId="4" fontId="0" fillId="2" borderId="3" xfId="0" applyNumberFormat="1" applyFill="1" applyBorder="1" applyAlignment="1">
      <alignment horizontal="center"/>
    </xf>
    <xf numFmtId="0" fontId="0" fillId="2" borderId="20" xfId="0" applyFill="1" applyBorder="1"/>
    <xf numFmtId="0" fontId="0" fillId="0" borderId="23" xfId="0" applyFont="1" applyBorder="1"/>
    <xf numFmtId="3" fontId="0" fillId="0" borderId="23" xfId="0" applyNumberFormat="1" applyFont="1" applyBorder="1"/>
    <xf numFmtId="0" fontId="7" fillId="2" borderId="10" xfId="0" applyFont="1" applyFill="1" applyBorder="1" applyAlignment="1">
      <alignment horizontal="left" indent="2"/>
    </xf>
    <xf numFmtId="0" fontId="18" fillId="2" borderId="13" xfId="0" applyFont="1" applyFill="1" applyBorder="1"/>
    <xf numFmtId="0" fontId="18" fillId="2" borderId="13" xfId="0" applyFont="1" applyFill="1" applyBorder="1" applyAlignment="1">
      <alignment horizontal="center"/>
    </xf>
    <xf numFmtId="0" fontId="19" fillId="2" borderId="13" xfId="0" applyFont="1" applyFill="1" applyBorder="1"/>
    <xf numFmtId="0" fontId="19" fillId="2" borderId="19" xfId="0" applyFont="1" applyFill="1" applyBorder="1"/>
    <xf numFmtId="3" fontId="19" fillId="2" borderId="0" xfId="0" applyNumberFormat="1" applyFont="1" applyFill="1" applyBorder="1" applyAlignment="1">
      <alignment horizontal="center" vertical="top" wrapText="1"/>
    </xf>
    <xf numFmtId="0" fontId="19" fillId="2" borderId="0" xfId="0" applyFont="1" applyFill="1" applyBorder="1" applyAlignment="1">
      <alignment vertical="top" wrapText="1"/>
    </xf>
    <xf numFmtId="0" fontId="19" fillId="2" borderId="19" xfId="0" applyFont="1" applyFill="1" applyBorder="1" applyAlignment="1">
      <alignment vertical="top" wrapText="1"/>
    </xf>
    <xf numFmtId="164" fontId="19" fillId="2" borderId="0" xfId="0" applyNumberFormat="1" applyFont="1" applyFill="1" applyBorder="1" applyAlignment="1">
      <alignment horizontal="center" vertical="top" wrapText="1"/>
    </xf>
    <xf numFmtId="0" fontId="19" fillId="2" borderId="0" xfId="0" applyFont="1" applyFill="1" applyBorder="1" applyAlignment="1">
      <alignment horizontal="center" vertical="top" wrapText="1"/>
    </xf>
    <xf numFmtId="9" fontId="19" fillId="2" borderId="0" xfId="0" applyNumberFormat="1" applyFont="1" applyFill="1" applyBorder="1" applyAlignment="1">
      <alignment horizontal="center" vertical="top" wrapText="1"/>
    </xf>
    <xf numFmtId="164" fontId="0" fillId="2" borderId="0"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0" borderId="0" xfId="0" applyNumberFormat="1" applyFill="1"/>
    <xf numFmtId="164" fontId="0" fillId="2" borderId="0" xfId="0" applyNumberFormat="1" applyFill="1" applyBorder="1" applyAlignment="1">
      <alignment vertical="center"/>
    </xf>
    <xf numFmtId="164" fontId="0" fillId="2" borderId="13" xfId="0" applyNumberFormat="1" applyFill="1" applyBorder="1" applyAlignment="1">
      <alignment vertical="center"/>
    </xf>
    <xf numFmtId="0" fontId="1" fillId="0" borderId="0" xfId="0" applyFont="1" applyFill="1"/>
    <xf numFmtId="4" fontId="0" fillId="0" borderId="23" xfId="0" applyNumberFormat="1" applyFill="1" applyBorder="1" applyAlignment="1">
      <alignment horizontal="center"/>
    </xf>
    <xf numFmtId="0" fontId="0" fillId="2" borderId="21" xfId="0" applyFill="1" applyBorder="1" applyAlignment="1">
      <alignment horizontal="left" indent="2"/>
    </xf>
    <xf numFmtId="164" fontId="0" fillId="2" borderId="21" xfId="0" applyNumberFormat="1" applyFill="1" applyBorder="1" applyAlignment="1">
      <alignment horizontal="center"/>
    </xf>
    <xf numFmtId="0" fontId="0" fillId="2" borderId="21" xfId="0" applyFill="1" applyBorder="1" applyAlignment="1">
      <alignment horizontal="center"/>
    </xf>
    <xf numFmtId="0" fontId="0" fillId="2" borderId="22" xfId="0" applyFill="1" applyBorder="1"/>
    <xf numFmtId="0" fontId="19" fillId="2" borderId="0" xfId="0" applyFont="1" applyFill="1" applyBorder="1" applyAlignment="1">
      <alignment vertical="top" wrapText="1"/>
    </xf>
    <xf numFmtId="0" fontId="19" fillId="2" borderId="21" xfId="0" applyFont="1" applyFill="1" applyBorder="1" applyAlignment="1">
      <alignment vertical="top" wrapText="1"/>
    </xf>
    <xf numFmtId="3" fontId="0" fillId="3" borderId="1" xfId="0" applyNumberFormat="1" applyFill="1" applyBorder="1" applyAlignment="1" applyProtection="1">
      <alignment horizontal="center"/>
      <protection locked="0"/>
    </xf>
    <xf numFmtId="164" fontId="19" fillId="2" borderId="0" xfId="0" quotePrefix="1" applyNumberFormat="1" applyFont="1" applyFill="1" applyBorder="1" applyAlignment="1">
      <alignment horizontal="center" vertical="top" wrapText="1"/>
    </xf>
    <xf numFmtId="164" fontId="19" fillId="2" borderId="21" xfId="0" quotePrefix="1" applyNumberFormat="1" applyFont="1" applyFill="1" applyBorder="1" applyAlignment="1">
      <alignment horizontal="center" vertical="top" wrapText="1"/>
    </xf>
    <xf numFmtId="0" fontId="19" fillId="0" borderId="0" xfId="0" applyFont="1"/>
    <xf numFmtId="0" fontId="19" fillId="0" borderId="0" xfId="0" applyFont="1" applyBorder="1"/>
    <xf numFmtId="3" fontId="19" fillId="0" borderId="28" xfId="0" applyNumberFormat="1" applyFont="1" applyBorder="1" applyAlignment="1">
      <alignment horizontal="center"/>
    </xf>
    <xf numFmtId="0" fontId="19" fillId="0" borderId="28" xfId="0" applyFont="1" applyBorder="1"/>
    <xf numFmtId="3" fontId="19" fillId="0" borderId="17" xfId="0" applyNumberFormat="1" applyFont="1" applyBorder="1" applyAlignment="1">
      <alignment horizontal="center"/>
    </xf>
    <xf numFmtId="3" fontId="19" fillId="0" borderId="0" xfId="0" applyNumberFormat="1" applyFont="1" applyBorder="1" applyAlignment="1">
      <alignment horizontal="center"/>
    </xf>
    <xf numFmtId="3" fontId="19" fillId="0" borderId="19" xfId="0" applyNumberFormat="1" applyFont="1" applyBorder="1" applyAlignment="1">
      <alignment horizontal="center"/>
    </xf>
    <xf numFmtId="3" fontId="19" fillId="0" borderId="21" xfId="0" applyNumberFormat="1" applyFont="1" applyBorder="1" applyAlignment="1">
      <alignment horizontal="center"/>
    </xf>
    <xf numFmtId="0" fontId="19" fillId="0" borderId="21" xfId="0" applyFont="1" applyBorder="1"/>
    <xf numFmtId="3" fontId="19" fillId="0" borderId="22" xfId="0" applyNumberFormat="1" applyFont="1" applyBorder="1" applyAlignment="1">
      <alignment horizontal="center"/>
    </xf>
    <xf numFmtId="0" fontId="19" fillId="0" borderId="0" xfId="0" applyFont="1" applyFill="1"/>
    <xf numFmtId="3" fontId="19" fillId="0" borderId="0" xfId="0" applyNumberFormat="1" applyFont="1" applyFill="1"/>
    <xf numFmtId="2" fontId="19" fillId="0" borderId="0" xfId="0" applyNumberFormat="1" applyFont="1" applyFill="1"/>
    <xf numFmtId="0" fontId="19" fillId="0" borderId="0" xfId="0" applyFont="1" applyFill="1" applyAlignment="1">
      <alignment horizontal="center"/>
    </xf>
    <xf numFmtId="4" fontId="19" fillId="0" borderId="23" xfId="0" applyNumberFormat="1" applyFont="1" applyBorder="1" applyAlignment="1">
      <alignment horizontal="center"/>
    </xf>
    <xf numFmtId="0" fontId="19" fillId="0" borderId="23" xfId="0" applyFont="1" applyBorder="1"/>
    <xf numFmtId="4" fontId="19" fillId="0" borderId="25" xfId="0" applyNumberFormat="1" applyFont="1" applyBorder="1" applyAlignment="1">
      <alignment horizontal="center"/>
    </xf>
    <xf numFmtId="3" fontId="19" fillId="0" borderId="15" xfId="0" applyNumberFormat="1" applyFont="1" applyBorder="1" applyAlignment="1">
      <alignment horizontal="center"/>
    </xf>
    <xf numFmtId="3" fontId="19" fillId="0" borderId="27" xfId="0" applyNumberFormat="1" applyFont="1" applyBorder="1" applyAlignment="1">
      <alignment horizontal="center"/>
    </xf>
    <xf numFmtId="3" fontId="19" fillId="0" borderId="23" xfId="0" applyNumberFormat="1" applyFont="1" applyBorder="1" applyAlignment="1">
      <alignment horizontal="center"/>
    </xf>
    <xf numFmtId="3" fontId="19" fillId="0" borderId="23" xfId="0" applyNumberFormat="1" applyFont="1" applyBorder="1"/>
    <xf numFmtId="3" fontId="19" fillId="0" borderId="25" xfId="0" applyNumberFormat="1" applyFont="1" applyBorder="1" applyAlignment="1">
      <alignment horizontal="center"/>
    </xf>
    <xf numFmtId="4" fontId="19" fillId="0" borderId="28" xfId="0" applyNumberFormat="1" applyFont="1" applyBorder="1" applyAlignment="1">
      <alignment horizontal="center"/>
    </xf>
    <xf numFmtId="4" fontId="19" fillId="0" borderId="17" xfId="0" applyNumberFormat="1" applyFont="1" applyBorder="1" applyAlignment="1">
      <alignment horizontal="center"/>
    </xf>
    <xf numFmtId="4" fontId="19" fillId="0" borderId="0" xfId="0" applyNumberFormat="1" applyFont="1" applyBorder="1" applyAlignment="1">
      <alignment horizontal="center"/>
    </xf>
    <xf numFmtId="4" fontId="19" fillId="0" borderId="19" xfId="0" applyNumberFormat="1" applyFont="1" applyBorder="1" applyAlignment="1">
      <alignment horizontal="center"/>
    </xf>
    <xf numFmtId="4" fontId="19" fillId="0" borderId="21" xfId="0" applyNumberFormat="1" applyFont="1" applyBorder="1" applyAlignment="1">
      <alignment horizontal="center"/>
    </xf>
    <xf numFmtId="4" fontId="19" fillId="0" borderId="22" xfId="0" applyNumberFormat="1" applyFont="1" applyBorder="1" applyAlignment="1">
      <alignment horizontal="center"/>
    </xf>
    <xf numFmtId="164" fontId="0" fillId="0" borderId="13" xfId="0" applyNumberFormat="1" applyBorder="1"/>
    <xf numFmtId="0" fontId="7" fillId="0" borderId="10" xfId="4" applyFont="1" applyBorder="1" applyAlignment="1"/>
    <xf numFmtId="0" fontId="7" fillId="0" borderId="0" xfId="4" applyFont="1" applyBorder="1" applyAlignment="1"/>
    <xf numFmtId="0" fontId="7" fillId="0" borderId="11" xfId="4" quotePrefix="1" applyFont="1" applyBorder="1" applyAlignment="1">
      <alignment horizontal="left"/>
    </xf>
    <xf numFmtId="0" fontId="7" fillId="0" borderId="12" xfId="4" quotePrefix="1" applyFont="1" applyBorder="1" applyAlignment="1">
      <alignment horizontal="left"/>
    </xf>
    <xf numFmtId="0" fontId="7" fillId="0" borderId="10" xfId="4" applyFont="1" applyFill="1" applyBorder="1" applyAlignment="1"/>
    <xf numFmtId="0" fontId="7" fillId="0" borderId="0" xfId="4" applyFont="1" applyFill="1" applyBorder="1" applyAlignment="1"/>
    <xf numFmtId="0" fontId="7" fillId="0" borderId="13" xfId="4" applyFont="1" applyFill="1" applyBorder="1" applyAlignment="1"/>
    <xf numFmtId="164" fontId="7" fillId="0" borderId="12" xfId="4" quotePrefix="1" applyNumberFormat="1" applyFont="1" applyBorder="1" applyAlignment="1">
      <alignment horizontal="left"/>
    </xf>
    <xf numFmtId="4" fontId="7" fillId="0" borderId="12" xfId="4" quotePrefix="1" applyNumberFormat="1" applyFont="1" applyBorder="1" applyAlignment="1">
      <alignment horizontal="left"/>
    </xf>
    <xf numFmtId="166" fontId="7" fillId="0" borderId="12" xfId="4" quotePrefix="1" applyNumberFormat="1" applyFont="1" applyBorder="1" applyAlignment="1">
      <alignment horizontal="left"/>
    </xf>
    <xf numFmtId="167" fontId="7" fillId="0" borderId="12" xfId="4" quotePrefix="1" applyNumberFormat="1" applyFont="1" applyBorder="1" applyAlignment="1">
      <alignment horizontal="left"/>
    </xf>
    <xf numFmtId="167" fontId="7" fillId="0" borderId="12" xfId="4" applyNumberFormat="1" applyFont="1" applyBorder="1" applyAlignment="1">
      <alignment horizontal="left"/>
    </xf>
    <xf numFmtId="167" fontId="7" fillId="0" borderId="4" xfId="4" applyNumberFormat="1" applyFont="1" applyBorder="1" applyAlignment="1">
      <alignment horizontal="left"/>
    </xf>
    <xf numFmtId="1" fontId="0" fillId="0" borderId="0" xfId="16" applyNumberFormat="1" applyFont="1"/>
    <xf numFmtId="0" fontId="6" fillId="2" borderId="22" xfId="0" applyFont="1" applyFill="1" applyBorder="1" applyAlignment="1">
      <alignment vertical="top" wrapText="1"/>
    </xf>
    <xf numFmtId="3" fontId="0" fillId="0" borderId="16" xfId="0" applyNumberFormat="1" applyBorder="1" applyAlignment="1">
      <alignment vertical="center"/>
    </xf>
    <xf numFmtId="3" fontId="0" fillId="0" borderId="28" xfId="0" applyNumberFormat="1" applyBorder="1" applyAlignment="1">
      <alignment vertical="center"/>
    </xf>
    <xf numFmtId="164" fontId="0" fillId="0" borderId="28" xfId="0" applyNumberFormat="1" applyBorder="1" applyAlignment="1">
      <alignment horizontal="center" vertical="center"/>
    </xf>
    <xf numFmtId="0" fontId="0" fillId="0" borderId="17" xfId="0" applyBorder="1" applyAlignment="1">
      <alignment vertical="center"/>
    </xf>
    <xf numFmtId="3" fontId="0" fillId="0" borderId="18" xfId="0" applyNumberFormat="1" applyBorder="1" applyAlignment="1">
      <alignment vertical="center"/>
    </xf>
    <xf numFmtId="3" fontId="0" fillId="0" borderId="0" xfId="0" applyNumberFormat="1" applyBorder="1" applyAlignment="1">
      <alignment vertical="center"/>
    </xf>
    <xf numFmtId="164" fontId="0" fillId="0" borderId="0" xfId="0" applyNumberFormat="1" applyBorder="1" applyAlignment="1">
      <alignment horizontal="center" vertical="center"/>
    </xf>
    <xf numFmtId="0" fontId="0" fillId="0" borderId="19" xfId="0" applyBorder="1" applyAlignment="1">
      <alignment vertical="center"/>
    </xf>
    <xf numFmtId="3" fontId="0" fillId="0" borderId="20" xfId="0" applyNumberFormat="1" applyBorder="1" applyAlignment="1">
      <alignment vertical="center"/>
    </xf>
    <xf numFmtId="3" fontId="0" fillId="0" borderId="21" xfId="0" applyNumberFormat="1" applyBorder="1" applyAlignment="1">
      <alignment vertical="center"/>
    </xf>
    <xf numFmtId="164" fontId="0" fillId="0" borderId="21" xfId="0" applyNumberFormat="1" applyBorder="1" applyAlignment="1">
      <alignment horizontal="center" vertical="center"/>
    </xf>
    <xf numFmtId="0" fontId="0" fillId="0" borderId="22" xfId="0" applyBorder="1" applyAlignment="1">
      <alignment vertical="center"/>
    </xf>
    <xf numFmtId="165" fontId="0" fillId="0" borderId="0" xfId="0" applyNumberFormat="1" applyBorder="1" applyAlignment="1">
      <alignment horizontal="center" vertical="center"/>
    </xf>
    <xf numFmtId="165" fontId="0" fillId="0" borderId="21" xfId="0" applyNumberFormat="1" applyBorder="1" applyAlignment="1">
      <alignment horizontal="center" vertical="center"/>
    </xf>
    <xf numFmtId="3" fontId="0" fillId="0" borderId="28" xfId="0" applyNumberFormat="1" applyBorder="1" applyAlignment="1">
      <alignment horizontal="center" vertical="center"/>
    </xf>
    <xf numFmtId="0" fontId="0" fillId="0" borderId="0" xfId="0" applyBorder="1" applyAlignment="1">
      <alignment vertical="center"/>
    </xf>
    <xf numFmtId="0" fontId="0" fillId="0" borderId="1" xfId="0" applyFill="1" applyBorder="1"/>
    <xf numFmtId="0" fontId="0" fillId="0" borderId="11" xfId="0" applyBorder="1" applyAlignment="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7" fillId="0" borderId="8" xfId="4" applyFont="1" applyBorder="1" applyAlignment="1"/>
    <xf numFmtId="0" fontId="7" fillId="0" borderId="15" xfId="4" applyFont="1" applyBorder="1" applyAlignment="1"/>
    <xf numFmtId="164" fontId="0" fillId="0" borderId="15" xfId="0" applyNumberFormat="1" applyBorder="1"/>
    <xf numFmtId="3" fontId="7" fillId="0" borderId="15" xfId="4" applyNumberFormat="1" applyFont="1" applyBorder="1"/>
    <xf numFmtId="3" fontId="7" fillId="0" borderId="14" xfId="4" applyNumberFormat="1" applyFont="1" applyBorder="1"/>
    <xf numFmtId="0" fontId="7" fillId="0" borderId="9" xfId="4" applyFont="1" applyBorder="1" applyAlignment="1"/>
    <xf numFmtId="0" fontId="0" fillId="0" borderId="0" xfId="0" quotePrefix="1" applyBorder="1"/>
    <xf numFmtId="0" fontId="25" fillId="0" borderId="0" xfId="0" applyFont="1" applyAlignment="1">
      <alignment horizontal="center"/>
    </xf>
    <xf numFmtId="0" fontId="27" fillId="4" borderId="0" xfId="0" applyFont="1" applyFill="1" applyBorder="1"/>
    <xf numFmtId="0" fontId="6" fillId="0" borderId="0" xfId="17"/>
    <xf numFmtId="0" fontId="6" fillId="0" borderId="12" xfId="17" applyBorder="1" applyAlignment="1">
      <alignment horizontal="center"/>
    </xf>
    <xf numFmtId="3" fontId="6" fillId="0" borderId="4" xfId="17" applyNumberFormat="1" applyBorder="1" applyAlignment="1">
      <alignment horizontal="center"/>
    </xf>
    <xf numFmtId="0" fontId="26" fillId="0" borderId="0" xfId="15" applyFont="1"/>
    <xf numFmtId="0" fontId="26" fillId="0" borderId="0" xfId="15" applyFont="1" applyAlignment="1">
      <alignment horizontal="center"/>
    </xf>
    <xf numFmtId="0" fontId="26" fillId="0" borderId="0" xfId="17" applyFont="1"/>
    <xf numFmtId="0" fontId="26" fillId="0" borderId="0" xfId="17" applyFont="1" applyAlignment="1">
      <alignment horizontal="center"/>
    </xf>
    <xf numFmtId="164" fontId="26" fillId="0" borderId="0" xfId="15" applyNumberFormat="1" applyFont="1" applyAlignment="1">
      <alignment horizontal="center"/>
    </xf>
    <xf numFmtId="3" fontId="26" fillId="0" borderId="0" xfId="15" applyNumberFormat="1" applyFont="1" applyAlignment="1">
      <alignment horizontal="center"/>
    </xf>
    <xf numFmtId="0" fontId="26" fillId="0" borderId="0" xfId="0" applyFont="1"/>
    <xf numFmtId="164" fontId="26" fillId="0" borderId="0" xfId="17" applyNumberFormat="1" applyFont="1" applyBorder="1" applyAlignment="1">
      <alignment horizontal="center"/>
    </xf>
    <xf numFmtId="3" fontId="26" fillId="0" borderId="2" xfId="17" applyNumberFormat="1" applyFont="1" applyBorder="1" applyAlignment="1">
      <alignment horizontal="center"/>
    </xf>
    <xf numFmtId="0" fontId="0" fillId="0" borderId="8"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3" fontId="7" fillId="0" borderId="3" xfId="4" applyNumberFormat="1" applyFont="1" applyBorder="1"/>
    <xf numFmtId="0" fontId="2" fillId="2" borderId="0" xfId="1" applyFill="1" applyBorder="1" applyAlignment="1">
      <alignment horizontal="left" vertical="top" wrapText="1"/>
    </xf>
    <xf numFmtId="0" fontId="20" fillId="2" borderId="0" xfId="1" applyFont="1" applyFill="1" applyBorder="1" applyAlignment="1">
      <alignment horizontal="left" vertical="top" wrapText="1"/>
    </xf>
    <xf numFmtId="0" fontId="20" fillId="2" borderId="19" xfId="1" applyFont="1" applyFill="1" applyBorder="1" applyAlignment="1">
      <alignment horizontal="left" vertical="top" wrapText="1"/>
    </xf>
    <xf numFmtId="3" fontId="19" fillId="2" borderId="21" xfId="0" applyNumberFormat="1" applyFont="1" applyFill="1" applyBorder="1" applyAlignment="1">
      <alignment horizontal="left" vertical="top" wrapText="1"/>
    </xf>
    <xf numFmtId="0" fontId="19" fillId="2" borderId="21" xfId="0" applyFont="1" applyFill="1" applyBorder="1" applyAlignment="1">
      <alignment horizontal="left" vertical="top" wrapText="1"/>
    </xf>
    <xf numFmtId="0" fontId="2" fillId="2" borderId="21" xfId="1" applyFont="1" applyFill="1" applyBorder="1" applyAlignment="1">
      <alignment horizontal="left" vertical="top" wrapText="1"/>
    </xf>
    <xf numFmtId="3" fontId="19" fillId="2" borderId="0" xfId="0" applyNumberFormat="1" applyFont="1" applyFill="1" applyBorder="1" applyAlignment="1">
      <alignment horizontal="left" vertical="top" wrapText="1"/>
    </xf>
    <xf numFmtId="0" fontId="19" fillId="2" borderId="0" xfId="0"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9" xfId="1" applyFont="1" applyFill="1" applyBorder="1" applyAlignment="1">
      <alignment horizontal="left" vertical="top" wrapText="1"/>
    </xf>
    <xf numFmtId="0" fontId="20" fillId="2" borderId="15" xfId="1" applyFont="1" applyFill="1" applyBorder="1" applyAlignment="1">
      <alignment horizontal="left" vertical="top" wrapText="1"/>
    </xf>
    <xf numFmtId="0" fontId="19" fillId="2" borderId="15" xfId="0" applyFont="1" applyFill="1" applyBorder="1" applyAlignment="1">
      <alignment horizontal="left" vertical="top" wrapText="1"/>
    </xf>
    <xf numFmtId="0" fontId="0" fillId="3" borderId="7"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1" fillId="2" borderId="0" xfId="0" applyFont="1" applyFill="1" applyBorder="1" applyAlignment="1">
      <alignment horizontal="center" wrapText="1"/>
    </xf>
    <xf numFmtId="164" fontId="0" fillId="2" borderId="0" xfId="0" applyNumberFormat="1" applyFill="1" applyBorder="1" applyAlignment="1">
      <alignment horizontal="center" vertical="center"/>
    </xf>
    <xf numFmtId="164" fontId="0" fillId="2" borderId="13" xfId="0" applyNumberFormat="1" applyFill="1" applyBorder="1" applyAlignment="1">
      <alignment horizontal="center" vertical="center"/>
    </xf>
    <xf numFmtId="164" fontId="0" fillId="2" borderId="15" xfId="0" applyNumberFormat="1" applyFill="1" applyBorder="1" applyAlignment="1">
      <alignment horizontal="center" vertical="center"/>
    </xf>
  </cellXfs>
  <cellStyles count="18">
    <cellStyle name="Comma 2" xfId="3" xr:uid="{00000000-0005-0000-0000-000000000000}"/>
    <cellStyle name="Comma 2 2" xfId="13" xr:uid="{00000000-0005-0000-0000-000001000000}"/>
    <cellStyle name="Comma 3" xfId="8" xr:uid="{00000000-0005-0000-0000-000002000000}"/>
    <cellStyle name="Comma 3 2" xfId="11" xr:uid="{00000000-0005-0000-0000-000003000000}"/>
    <cellStyle name="Hyperlink" xfId="1" builtinId="8"/>
    <cellStyle name="Normal" xfId="0" builtinId="0"/>
    <cellStyle name="Normal 2" xfId="4" xr:uid="{00000000-0005-0000-0000-000006000000}"/>
    <cellStyle name="Normal 3" xfId="2" xr:uid="{00000000-0005-0000-0000-000007000000}"/>
    <cellStyle name="Normal 3 2" xfId="14" xr:uid="{00000000-0005-0000-0000-000008000000}"/>
    <cellStyle name="Normal 4" xfId="6" xr:uid="{00000000-0005-0000-0000-000009000000}"/>
    <cellStyle name="Normal 5" xfId="7" xr:uid="{00000000-0005-0000-0000-00000A000000}"/>
    <cellStyle name="Normal 5 2" xfId="10" xr:uid="{00000000-0005-0000-0000-00000B000000}"/>
    <cellStyle name="Normal 6" xfId="15" xr:uid="{00000000-0005-0000-0000-00000C000000}"/>
    <cellStyle name="Normal 8" xfId="17" xr:uid="{00000000-0005-0000-0000-00000D000000}"/>
    <cellStyle name="Percent" xfId="16" builtinId="5"/>
    <cellStyle name="Percent 2" xfId="5" xr:uid="{00000000-0005-0000-0000-00000F000000}"/>
    <cellStyle name="Percent 3" xfId="9" xr:uid="{00000000-0005-0000-0000-000010000000}"/>
    <cellStyle name="Percent 3 2" xfId="12" xr:uid="{00000000-0005-0000-0000-000011000000}"/>
  </cellStyles>
  <dxfs count="0"/>
  <tableStyles count="0" defaultTableStyle="TableStyleMedium2" defaultPivotStyle="PivotStyleLight16"/>
  <colors>
    <mruColors>
      <color rgb="FF000000"/>
      <color rgb="FF0000FF"/>
      <color rgb="FF3399FF"/>
      <color rgb="FF6666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mmercial Carbon Calculator'!A175"/><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727262</xdr:colOff>
      <xdr:row>3</xdr:row>
      <xdr:rowOff>81800</xdr:rowOff>
    </xdr:from>
    <xdr:to>
      <xdr:col>14</xdr:col>
      <xdr:colOff>164035</xdr:colOff>
      <xdr:row>7</xdr:row>
      <xdr:rowOff>51320</xdr:rowOff>
    </xdr:to>
    <xdr:pic>
      <xdr:nvPicPr>
        <xdr:cNvPr id="5" name="Picture 17" descr="ESC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42287" y="1034300"/>
          <a:ext cx="2322848"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67797</xdr:rowOff>
    </xdr:from>
    <xdr:to>
      <xdr:col>8</xdr:col>
      <xdr:colOff>133350</xdr:colOff>
      <xdr:row>7</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5275" y="639297"/>
          <a:ext cx="6048375" cy="121807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baseline="0">
              <a:solidFill>
                <a:schemeClr val="dk1"/>
              </a:solidFill>
              <a:effectLst/>
              <a:latin typeface="+mn-lt"/>
              <a:ea typeface="+mn-ea"/>
              <a:cs typeface="+mn-cs"/>
            </a:rPr>
            <a:t>Disclaimer: </a:t>
          </a:r>
          <a:r>
            <a:rPr lang="en-US" sz="1000" b="0" i="0" baseline="0">
              <a:solidFill>
                <a:schemeClr val="dk1"/>
              </a:solidFill>
              <a:effectLst/>
              <a:latin typeface="+mn-lt"/>
              <a:ea typeface="+mn-ea"/>
              <a:cs typeface="+mn-cs"/>
            </a:rPr>
            <a:t>This calculator was prepared for work sponsored by the Energy Solutions Center Inc. Neither The Energy Solutions Center, any member of The Energy Solutions Center, nor any person on behalf of any or all of them:</a:t>
          </a:r>
        </a:p>
        <a:p>
          <a:pPr marL="274320" rtl="0">
            <a:spcBef>
              <a:spcPts val="0"/>
            </a:spcBef>
          </a:pPr>
          <a:r>
            <a:rPr lang="en-US" sz="1000" b="0" i="0" baseline="0">
              <a:solidFill>
                <a:schemeClr val="dk1"/>
              </a:solidFill>
              <a:effectLst/>
              <a:latin typeface="+mn-lt"/>
              <a:ea typeface="+mn-ea"/>
              <a:cs typeface="+mn-cs"/>
            </a:rPr>
            <a:t>a) Makes any warranty or representation, express or implied, with respect to the accuracy, completeness, or usefulness of the information contained in this application or report, or</a:t>
          </a:r>
          <a:endParaRPr lang="en-US" sz="1000" i="0">
            <a:effectLst/>
          </a:endParaRPr>
        </a:p>
        <a:p>
          <a:pPr marL="274320" rtl="0">
            <a:spcBef>
              <a:spcPts val="0"/>
            </a:spcBef>
          </a:pPr>
          <a:r>
            <a:rPr lang="en-US" sz="1000" b="0" i="0" baseline="0">
              <a:solidFill>
                <a:schemeClr val="dk1"/>
              </a:solidFill>
              <a:effectLst/>
              <a:latin typeface="+mn-lt"/>
              <a:ea typeface="+mn-ea"/>
              <a:cs typeface="+mn-cs"/>
            </a:rPr>
            <a:t>b) Assumes any liability with respect to the use of or for damages resulting from the use of any information disclosed in this application or report.</a:t>
          </a:r>
          <a:endParaRPr lang="en-US" sz="1000" i="0">
            <a:effectLst/>
          </a:endParaRPr>
        </a:p>
      </xdr:txBody>
    </xdr:sp>
    <xdr:clientData/>
  </xdr:twoCellAnchor>
  <xdr:twoCellAnchor>
    <xdr:from>
      <xdr:col>6</xdr:col>
      <xdr:colOff>0</xdr:colOff>
      <xdr:row>20</xdr:row>
      <xdr:rowOff>22412</xdr:rowOff>
    </xdr:from>
    <xdr:to>
      <xdr:col>17</xdr:col>
      <xdr:colOff>0</xdr:colOff>
      <xdr:row>24</xdr:row>
      <xdr:rowOff>168088</xdr:rowOff>
    </xdr:to>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5322794" y="4213412"/>
          <a:ext cx="5602941" cy="90767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Notes:</a:t>
          </a:r>
        </a:p>
        <a:p>
          <a:r>
            <a:rPr lang="en-US" sz="1000"/>
            <a:t>1) For U.S. states, eGrid subregions, and NERC regions, select one of two eGRID U.S. emission profile options</a:t>
          </a:r>
          <a:r>
            <a:rPr lang="en-US" sz="1000" baseline="0"/>
            <a:t> - 'Average All Sources' or Average Fossil'</a:t>
          </a:r>
          <a:r>
            <a:rPr lang="en-US" sz="1000"/>
            <a:t>. </a:t>
          </a:r>
        </a:p>
        <a:p>
          <a:r>
            <a:rPr lang="en-US" sz="1000"/>
            <a:t>2) For Canadian provinces, please select  the Canadian emissions profile option.</a:t>
          </a:r>
        </a:p>
        <a:p>
          <a:r>
            <a:rPr lang="en-US" sz="1000"/>
            <a:t>3) To view eGrid subregion and</a:t>
          </a:r>
          <a:r>
            <a:rPr lang="en-US" sz="1000" baseline="0"/>
            <a:t> NERC region maps, click </a:t>
          </a:r>
          <a:r>
            <a:rPr lang="en-US" sz="1000" u="sng" baseline="0">
              <a:solidFill>
                <a:schemeClr val="accent1"/>
              </a:solidFill>
            </a:rPr>
            <a:t>here</a:t>
          </a:r>
          <a:r>
            <a:rPr lang="en-US" sz="1000" baseline="0"/>
            <a:t>.</a:t>
          </a:r>
          <a:endParaRPr lang="en-US" sz="1000"/>
        </a:p>
      </xdr:txBody>
    </xdr:sp>
    <xdr:clientData/>
  </xdr:twoCellAnchor>
  <xdr:twoCellAnchor>
    <xdr:from>
      <xdr:col>6</xdr:col>
      <xdr:colOff>666750</xdr:colOff>
      <xdr:row>62</xdr:row>
      <xdr:rowOff>66675</xdr:rowOff>
    </xdr:from>
    <xdr:to>
      <xdr:col>15</xdr:col>
      <xdr:colOff>28575</xdr:colOff>
      <xdr:row>63</xdr:row>
      <xdr:rowOff>95250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19750" y="12639675"/>
          <a:ext cx="3990975" cy="2190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i="0" u="none" strike="noStrike">
              <a:solidFill>
                <a:schemeClr val="dk1"/>
              </a:solidFill>
              <a:effectLst/>
              <a:latin typeface="+mn-lt"/>
              <a:ea typeface="+mn-ea"/>
              <a:cs typeface="+mn-cs"/>
            </a:rPr>
            <a:t>Note:</a:t>
          </a:r>
          <a:r>
            <a:rPr lang="en-US" sz="900" b="0" i="0" u="none" strike="noStrike">
              <a:solidFill>
                <a:schemeClr val="dk1"/>
              </a:solidFill>
              <a:effectLst/>
              <a:latin typeface="+mn-lt"/>
              <a:ea typeface="+mn-ea"/>
              <a:cs typeface="+mn-cs"/>
            </a:rPr>
            <a:t> A negative value represents an increase in emissions.</a:t>
          </a:r>
          <a:r>
            <a:rPr lang="en-US" sz="900"/>
            <a:t> </a:t>
          </a:r>
        </a:p>
      </xdr:txBody>
    </xdr:sp>
    <xdr:clientData/>
  </xdr:twoCellAnchor>
  <xdr:twoCellAnchor>
    <xdr:from>
      <xdr:col>1</xdr:col>
      <xdr:colOff>171449</xdr:colOff>
      <xdr:row>95</xdr:row>
      <xdr:rowOff>19050</xdr:rowOff>
    </xdr:from>
    <xdr:to>
      <xdr:col>5</xdr:col>
      <xdr:colOff>771525</xdr:colOff>
      <xdr:row>96</xdr:row>
      <xdr:rowOff>85725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85749" y="23336250"/>
          <a:ext cx="4953001"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i="0" u="none" strike="noStrike">
              <a:solidFill>
                <a:schemeClr val="dk1"/>
              </a:solidFill>
              <a:effectLst/>
              <a:latin typeface="+mn-lt"/>
              <a:ea typeface="+mn-ea"/>
              <a:cs typeface="+mn-cs"/>
            </a:rPr>
            <a:t>Note:</a:t>
          </a:r>
          <a:r>
            <a:rPr lang="en-US" sz="900" b="0" i="0" u="none" strike="noStrike">
              <a:solidFill>
                <a:schemeClr val="dk1"/>
              </a:solidFill>
              <a:effectLst/>
              <a:latin typeface="+mn-lt"/>
              <a:ea typeface="+mn-ea"/>
              <a:cs typeface="+mn-cs"/>
            </a:rPr>
            <a:t> Annual Electricity Consumption includes </a:t>
          </a:r>
          <a:r>
            <a:rPr lang="en-US" sz="900" b="0" i="0" u="none" strike="noStrike" baseline="0">
              <a:solidFill>
                <a:schemeClr val="dk1"/>
              </a:solidFill>
              <a:effectLst/>
              <a:latin typeface="+mn-lt"/>
              <a:ea typeface="+mn-ea"/>
              <a:cs typeface="+mn-cs"/>
            </a:rPr>
            <a:t> l</a:t>
          </a:r>
          <a:r>
            <a:rPr lang="en-US" sz="900" b="0" i="0" u="none" strike="noStrike">
              <a:solidFill>
                <a:schemeClr val="dk1"/>
              </a:solidFill>
              <a:effectLst/>
              <a:latin typeface="+mn-lt"/>
              <a:ea typeface="+mn-ea"/>
              <a:cs typeface="+mn-cs"/>
            </a:rPr>
            <a:t>osses from Transmission &amp; Distribution.</a:t>
          </a:r>
          <a:endParaRPr lang="en-US" sz="900"/>
        </a:p>
      </xdr:txBody>
    </xdr:sp>
    <xdr:clientData/>
  </xdr:twoCellAnchor>
  <xdr:twoCellAnchor editAs="oneCell">
    <xdr:from>
      <xdr:col>14</xdr:col>
      <xdr:colOff>205862</xdr:colOff>
      <xdr:row>1</xdr:row>
      <xdr:rowOff>358588</xdr:rowOff>
    </xdr:from>
    <xdr:to>
      <xdr:col>17</xdr:col>
      <xdr:colOff>83385</xdr:colOff>
      <xdr:row>8</xdr:row>
      <xdr:rowOff>88761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73980" y="546847"/>
          <a:ext cx="1652534" cy="1442432"/>
        </a:xfrm>
        <a:prstGeom prst="rect">
          <a:avLst/>
        </a:prstGeom>
      </xdr:spPr>
    </xdr:pic>
    <xdr:clientData/>
  </xdr:twoCellAnchor>
  <xdr:twoCellAnchor editAs="oneCell">
    <xdr:from>
      <xdr:col>2</xdr:col>
      <xdr:colOff>1172459</xdr:colOff>
      <xdr:row>174</xdr:row>
      <xdr:rowOff>26894</xdr:rowOff>
    </xdr:from>
    <xdr:to>
      <xdr:col>14</xdr:col>
      <xdr:colOff>274171</xdr:colOff>
      <xdr:row>208</xdr:row>
      <xdr:rowOff>35858</xdr:rowOff>
    </xdr:to>
    <xdr:pic>
      <xdr:nvPicPr>
        <xdr:cNvPr id="14" name="Picture 13" descr="Image result for nerc region map">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8977" y="38879929"/>
          <a:ext cx="8296512" cy="6409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806822</xdr:colOff>
      <xdr:row>139</xdr:row>
      <xdr:rowOff>80684</xdr:rowOff>
    </xdr:from>
    <xdr:to>
      <xdr:col>12</xdr:col>
      <xdr:colOff>557213</xdr:colOff>
      <xdr:row>171</xdr:row>
      <xdr:rowOff>161365</xdr:rowOff>
    </xdr:to>
    <xdr:pic>
      <xdr:nvPicPr>
        <xdr:cNvPr id="11" name="Picture 10">
          <a:extLst>
            <a:ext uri="{FF2B5EF4-FFF2-40B4-BE49-F238E27FC236}">
              <a16:creationId xmlns:a16="http://schemas.microsoft.com/office/drawing/2014/main" id="{E1415D43-FC09-459A-8485-38EB7D3162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3340" y="32344660"/>
          <a:ext cx="7968038" cy="6104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pa.gov/ttn/chief/ap42/ch01/bgdocs/b01s03.pdf" TargetMode="External"/><Relationship Id="rId13" Type="http://schemas.openxmlformats.org/officeDocument/2006/relationships/hyperlink" Target="http://www.epa.gov/ttn/chief/ap42/ch01/final/c01s05.pdf" TargetMode="External"/><Relationship Id="rId18" Type="http://schemas.openxmlformats.org/officeDocument/2006/relationships/hyperlink" Target="http://www.ec.gc.ca/inrp-npri/default.asp?lang=en&amp;n=0EC58C98-" TargetMode="External"/><Relationship Id="rId3" Type="http://schemas.openxmlformats.org/officeDocument/2006/relationships/hyperlink" Target="http://www.epa.gov/ttn/chief/ap42/ch01/final/c01s04.pdf" TargetMode="External"/><Relationship Id="rId21" Type="http://schemas.openxmlformats.org/officeDocument/2006/relationships/printerSettings" Target="../printerSettings/printerSettings1.bin"/><Relationship Id="rId7" Type="http://schemas.openxmlformats.org/officeDocument/2006/relationships/hyperlink" Target="http://www.epa.gov/ttn/chief/ap42/ch01/bgdocs/b01s03.pdf" TargetMode="External"/><Relationship Id="rId12" Type="http://schemas.openxmlformats.org/officeDocument/2006/relationships/hyperlink" Target="http://www.epa.gov/ttn/chief/ap42/ch01/final/c01s05.pdf" TargetMode="External"/><Relationship Id="rId17" Type="http://schemas.openxmlformats.org/officeDocument/2006/relationships/hyperlink" Target="http://www.ec.gc.ca/ges-ghg/" TargetMode="External"/><Relationship Id="rId2" Type="http://schemas.openxmlformats.org/officeDocument/2006/relationships/hyperlink" Target="http://www.epa.gov/ttn/chief/ap42/ch01/final/c01s04.pdf" TargetMode="External"/><Relationship Id="rId16" Type="http://schemas.openxmlformats.org/officeDocument/2006/relationships/hyperlink" Target="http://www.ec.gc.ca/inrp-npri/default.asp?lang=en&amp;n=0EC58C98-" TargetMode="External"/><Relationship Id="rId20" Type="http://schemas.openxmlformats.org/officeDocument/2006/relationships/hyperlink" Target="https://www.epa.gov/energy/emissions-generation-resource-integrated-database-egrid" TargetMode="External"/><Relationship Id="rId1" Type="http://schemas.openxmlformats.org/officeDocument/2006/relationships/hyperlink" Target="http://www.epa.gov/ttn/chief/ap42/ch01/final/c01s04.pdf" TargetMode="External"/><Relationship Id="rId6" Type="http://schemas.openxmlformats.org/officeDocument/2006/relationships/hyperlink" Target="https://www.epa.gov/energy/ghg-equivalencies-calculator-calculations-and-references" TargetMode="External"/><Relationship Id="rId11" Type="http://schemas.openxmlformats.org/officeDocument/2006/relationships/hyperlink" Target="http://www.epa.gov/ttn/chief/ap42/ch01/final/c01s05.pdf" TargetMode="External"/><Relationship Id="rId5" Type="http://schemas.openxmlformats.org/officeDocument/2006/relationships/hyperlink" Target="https://www.epa.gov/energy/ghg-equivalencies-calculator-calculations-and-references" TargetMode="External"/><Relationship Id="rId15" Type="http://schemas.openxmlformats.org/officeDocument/2006/relationships/hyperlink" Target="http://www.ec.gc.ca/inrp-npri/default.asp?lang=en&amp;n=0EC58C98-" TargetMode="External"/><Relationship Id="rId10" Type="http://schemas.openxmlformats.org/officeDocument/2006/relationships/hyperlink" Target="http://www.epa.gov/ttn/chief/ap42/ch01/final/c01s05.pdf" TargetMode="External"/><Relationship Id="rId19" Type="http://schemas.openxmlformats.org/officeDocument/2006/relationships/hyperlink" Target="http://www.eia.gov/tools/faqs/faq.cfm?id=105&amp;t=3" TargetMode="External"/><Relationship Id="rId4" Type="http://schemas.openxmlformats.org/officeDocument/2006/relationships/hyperlink" Target="http://www.epa.gov/ttn/chief/ap42/ch01/bgdocs/b01s04.pdf" TargetMode="External"/><Relationship Id="rId9" Type="http://schemas.openxmlformats.org/officeDocument/2006/relationships/hyperlink" Target="http://www.epa.gov/ttn/chief/ap42/ch01/bgdocs/b01s03.pdf" TargetMode="External"/><Relationship Id="rId14" Type="http://schemas.openxmlformats.org/officeDocument/2006/relationships/hyperlink" Target="http://www.epa.gov/ttn/chief/ap42/ch01/bgdocs/b01s03.pdf"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sheetPr>
  <dimension ref="A1:DC328"/>
  <sheetViews>
    <sheetView showGridLines="0" tabSelected="1" topLeftCell="C1" zoomScale="85" zoomScaleNormal="85" zoomScaleSheetLayoutView="100" workbookViewId="0">
      <selection activeCell="E13" sqref="E13"/>
    </sheetView>
  </sheetViews>
  <sheetFormatPr defaultRowHeight="15" x14ac:dyDescent="0.25"/>
  <cols>
    <col min="1" max="1" width="2.7109375" style="19" customWidth="1"/>
    <col min="2" max="2" width="2.7109375" customWidth="1"/>
    <col min="3" max="3" width="18.7109375" customWidth="1"/>
    <col min="4" max="4" width="19.28515625" style="19" customWidth="1"/>
    <col min="5" max="5" width="25.28515625" style="18" customWidth="1"/>
    <col min="6" max="6" width="14.28515625" customWidth="1"/>
    <col min="7" max="7" width="11.7109375" customWidth="1"/>
    <col min="8" max="8" width="2.7109375" customWidth="1"/>
    <col min="9" max="9" width="11.7109375" customWidth="1"/>
    <col min="10" max="10" width="2.7109375" customWidth="1"/>
    <col min="11" max="11" width="11.7109375" customWidth="1"/>
    <col min="12" max="12" width="2.7109375" customWidth="1"/>
    <col min="13" max="13" width="11.7109375" customWidth="1"/>
    <col min="14" max="14" width="2.7109375" customWidth="1"/>
    <col min="15" max="15" width="11.7109375" customWidth="1"/>
    <col min="16" max="16" width="2.7109375" customWidth="1"/>
    <col min="17" max="17" width="11.7109375" customWidth="1"/>
    <col min="18" max="18" width="2.7109375" customWidth="1"/>
    <col min="19" max="19" width="9.28515625" style="19" customWidth="1"/>
    <col min="20" max="21" width="20.7109375" hidden="1" customWidth="1"/>
    <col min="22" max="22" width="15.7109375" hidden="1" customWidth="1"/>
    <col min="23" max="23" width="16.7109375" hidden="1" customWidth="1"/>
    <col min="24" max="51" width="15.7109375" hidden="1" customWidth="1"/>
    <col min="52" max="52" width="9.28515625" hidden="1" customWidth="1"/>
    <col min="53" max="53" width="21.28515625" style="20" hidden="1" customWidth="1"/>
    <col min="54" max="57" width="23.28515625" style="20" hidden="1" customWidth="1"/>
    <col min="58" max="58" width="10.7109375" style="20" hidden="1" customWidth="1"/>
    <col min="59" max="59" width="9.28515625" hidden="1" customWidth="1"/>
    <col min="60" max="60" width="22.7109375" style="20" hidden="1" customWidth="1"/>
    <col min="61" max="62" width="12.28515625" style="20" hidden="1" customWidth="1"/>
    <col min="63" max="63" width="13.42578125" style="20" hidden="1" customWidth="1"/>
    <col min="64" max="64" width="13.7109375" style="20" hidden="1" customWidth="1"/>
    <col min="65" max="65" width="18.7109375" style="20" hidden="1" customWidth="1"/>
    <col min="66" max="66" width="34.5703125" style="20" hidden="1" customWidth="1"/>
    <col min="67" max="67" width="35" style="20" hidden="1" customWidth="1"/>
    <col min="68" max="68" width="9.28515625" hidden="1" customWidth="1"/>
    <col min="69" max="69" width="22.7109375" hidden="1" customWidth="1"/>
    <col min="70" max="70" width="32.28515625" hidden="1" customWidth="1"/>
    <col min="71" max="71" width="32.7109375" hidden="1" customWidth="1"/>
    <col min="72" max="72" width="33.28515625" hidden="1" customWidth="1"/>
    <col min="73" max="73" width="39.7109375" hidden="1" customWidth="1"/>
    <col min="74" max="74" width="14.28515625" style="19" hidden="1" customWidth="1"/>
    <col min="75" max="75" width="20.7109375" hidden="1" customWidth="1"/>
    <col min="76" max="77" width="27.7109375" hidden="1" customWidth="1"/>
    <col min="78" max="78" width="28" hidden="1" customWidth="1"/>
    <col min="79" max="79" width="27.7109375" hidden="1" customWidth="1"/>
    <col min="80" max="80" width="12.5703125" style="19" hidden="1" customWidth="1"/>
    <col min="81" max="81" width="9.28515625" hidden="1" customWidth="1"/>
    <col min="82" max="82" width="36.42578125" hidden="1" customWidth="1"/>
    <col min="83" max="83" width="9.7109375" hidden="1" customWidth="1"/>
    <col min="84" max="84" width="26.5703125" hidden="1" customWidth="1"/>
    <col min="85" max="85" width="19" hidden="1" customWidth="1"/>
    <col min="86" max="86" width="9.28515625" hidden="1" customWidth="1"/>
    <col min="87" max="87" width="9.28515625" style="19" hidden="1" customWidth="1"/>
    <col min="88" max="88" width="9.28515625" hidden="1" customWidth="1"/>
    <col min="89" max="89" width="19.7109375" hidden="1" customWidth="1"/>
    <col min="90" max="91" width="9.28515625" hidden="1" customWidth="1"/>
    <col min="92" max="92" width="13.42578125" hidden="1" customWidth="1"/>
    <col min="93" max="93" width="4.7109375" style="3" hidden="1" customWidth="1"/>
    <col min="94" max="95" width="37.7109375" hidden="1" customWidth="1"/>
    <col min="96" max="96" width="4.7109375" style="3" hidden="1" customWidth="1"/>
    <col min="97" max="97" width="40.7109375" hidden="1" customWidth="1"/>
    <col min="98" max="98" width="9.28515625" hidden="1" customWidth="1"/>
    <col min="99" max="105" width="30.7109375" style="9" hidden="1" customWidth="1"/>
    <col min="106" max="107" width="0" hidden="1" customWidth="1"/>
  </cols>
  <sheetData>
    <row r="1" spans="2:105" s="19" customFormat="1" ht="15" customHeight="1" thickBot="1" x14ac:dyDescent="0.3">
      <c r="E1" s="18"/>
      <c r="BA1" s="20"/>
      <c r="BB1" s="20"/>
      <c r="BC1" s="20"/>
      <c r="BD1" s="20"/>
      <c r="BE1" s="20"/>
      <c r="BF1" s="20"/>
      <c r="BH1" s="20"/>
      <c r="BI1" s="20"/>
      <c r="BJ1" s="20"/>
      <c r="BK1" s="20"/>
      <c r="BL1" s="20"/>
      <c r="BM1" s="20"/>
      <c r="BN1" s="20"/>
      <c r="BO1" s="20"/>
      <c r="CU1" s="9"/>
      <c r="CV1" s="9"/>
      <c r="CW1" s="9"/>
      <c r="CX1" s="9"/>
      <c r="CY1" s="9"/>
      <c r="CZ1" s="9"/>
      <c r="DA1" s="9"/>
    </row>
    <row r="2" spans="2:105" s="137" customFormat="1" ht="30" customHeight="1" x14ac:dyDescent="0.25">
      <c r="B2" s="181"/>
      <c r="C2" s="182" t="s">
        <v>336</v>
      </c>
      <c r="D2" s="182"/>
      <c r="E2" s="183"/>
      <c r="F2" s="183"/>
      <c r="G2" s="183"/>
      <c r="H2" s="183"/>
      <c r="I2" s="183"/>
      <c r="J2" s="183"/>
      <c r="K2" s="183"/>
      <c r="L2" s="183"/>
      <c r="M2" s="183"/>
      <c r="N2" s="183"/>
      <c r="O2" s="183"/>
      <c r="P2" s="183"/>
      <c r="Q2" s="183"/>
      <c r="R2" s="184"/>
      <c r="BA2" s="138"/>
      <c r="BB2" s="138"/>
      <c r="BC2" s="138"/>
      <c r="BD2" s="138"/>
      <c r="BE2" s="138"/>
      <c r="BF2" s="138"/>
      <c r="BH2" s="138"/>
      <c r="BI2" s="138"/>
      <c r="BJ2" s="138"/>
      <c r="BK2" s="138"/>
      <c r="BL2" s="138"/>
      <c r="BM2" s="138"/>
      <c r="BN2" s="138"/>
      <c r="BO2" s="138"/>
      <c r="CU2" s="329"/>
      <c r="CV2" s="329"/>
      <c r="CW2" s="329"/>
      <c r="CX2" s="329"/>
      <c r="CY2" s="329"/>
      <c r="CZ2" s="329"/>
      <c r="DA2" s="329"/>
    </row>
    <row r="3" spans="2:105" ht="30" customHeight="1" x14ac:dyDescent="0.25">
      <c r="B3" s="185"/>
      <c r="C3" s="186"/>
      <c r="D3" s="186"/>
      <c r="E3" s="186"/>
      <c r="F3" s="186"/>
      <c r="G3" s="186"/>
      <c r="H3" s="186"/>
      <c r="I3" s="187"/>
      <c r="J3" s="187" t="s">
        <v>337</v>
      </c>
      <c r="K3" s="186"/>
      <c r="L3" s="186"/>
      <c r="M3" s="186"/>
      <c r="N3" s="186"/>
      <c r="O3" s="186"/>
      <c r="P3" s="186"/>
      <c r="Q3" s="186"/>
      <c r="R3" s="188"/>
      <c r="S3" s="104"/>
      <c r="BV3" s="9"/>
      <c r="CU3" s="341"/>
    </row>
    <row r="4" spans="2:105" ht="15" customHeight="1" x14ac:dyDescent="0.25">
      <c r="B4" s="185"/>
      <c r="C4" s="186"/>
      <c r="D4" s="186"/>
      <c r="E4" s="186"/>
      <c r="F4" s="186"/>
      <c r="G4" s="186"/>
      <c r="H4" s="186"/>
      <c r="I4" s="187"/>
      <c r="J4" s="187"/>
      <c r="K4" s="187"/>
      <c r="L4" s="186"/>
      <c r="M4" s="186"/>
      <c r="N4" s="186"/>
      <c r="O4" s="186"/>
      <c r="P4" s="186"/>
      <c r="Q4" s="186"/>
      <c r="R4" s="188"/>
      <c r="T4" s="1" t="s">
        <v>508</v>
      </c>
      <c r="BA4" s="1" t="s">
        <v>204</v>
      </c>
      <c r="BV4" s="9"/>
      <c r="BW4" s="1" t="s">
        <v>224</v>
      </c>
      <c r="CD4" s="1" t="s">
        <v>153</v>
      </c>
      <c r="CN4" s="1" t="s">
        <v>15</v>
      </c>
      <c r="CO4" s="1"/>
    </row>
    <row r="5" spans="2:105" ht="15" customHeight="1" x14ac:dyDescent="0.25">
      <c r="B5" s="185"/>
      <c r="C5" s="186"/>
      <c r="D5" s="186"/>
      <c r="E5" s="186"/>
      <c r="F5" s="186"/>
      <c r="G5" s="186"/>
      <c r="H5" s="186"/>
      <c r="I5" s="186"/>
      <c r="J5" s="186"/>
      <c r="K5" s="186"/>
      <c r="L5" s="186"/>
      <c r="M5" s="186"/>
      <c r="N5" s="186"/>
      <c r="O5" s="186"/>
      <c r="P5" s="186"/>
      <c r="Q5" s="186"/>
      <c r="R5" s="188"/>
      <c r="BV5" s="9"/>
    </row>
    <row r="6" spans="2:105" ht="15" customHeight="1" x14ac:dyDescent="0.35">
      <c r="B6" s="185"/>
      <c r="C6" s="186"/>
      <c r="D6" s="186"/>
      <c r="E6" s="186"/>
      <c r="F6" s="186"/>
      <c r="G6" s="186"/>
      <c r="H6" s="186"/>
      <c r="I6" s="186"/>
      <c r="J6" s="186"/>
      <c r="K6" s="186"/>
      <c r="L6" s="186"/>
      <c r="M6" s="186"/>
      <c r="N6" s="186"/>
      <c r="O6" s="186"/>
      <c r="P6" s="186"/>
      <c r="Q6" s="186"/>
      <c r="R6" s="188"/>
      <c r="Y6">
        <f>W9/X9</f>
        <v>5.6466963709109503</v>
      </c>
      <c r="BA6" s="20" t="s">
        <v>229</v>
      </c>
      <c r="BH6" s="20" t="s">
        <v>238</v>
      </c>
      <c r="BQ6" t="s">
        <v>171</v>
      </c>
      <c r="BV6" s="9"/>
      <c r="BW6" t="s">
        <v>506</v>
      </c>
      <c r="CD6" t="s">
        <v>152</v>
      </c>
      <c r="CJ6" t="s">
        <v>7</v>
      </c>
      <c r="CN6" t="s">
        <v>151</v>
      </c>
      <c r="CP6" t="s">
        <v>407</v>
      </c>
      <c r="CS6" t="s">
        <v>14</v>
      </c>
    </row>
    <row r="7" spans="2:105" ht="15" customHeight="1" x14ac:dyDescent="0.25">
      <c r="B7" s="185"/>
      <c r="C7" s="186"/>
      <c r="D7" s="186"/>
      <c r="E7" s="186"/>
      <c r="F7" s="186"/>
      <c r="G7" s="186"/>
      <c r="H7" s="186"/>
      <c r="I7" s="186"/>
      <c r="J7" s="186"/>
      <c r="K7" s="186"/>
      <c r="L7" s="186"/>
      <c r="M7" s="186"/>
      <c r="N7" s="186"/>
      <c r="O7" s="186"/>
      <c r="P7" s="186"/>
      <c r="Q7" s="186"/>
      <c r="R7" s="188"/>
      <c r="AX7" s="312"/>
      <c r="BV7" s="9"/>
      <c r="CO7" s="9"/>
      <c r="CR7" s="9"/>
    </row>
    <row r="8" spans="2:105" ht="15" customHeight="1" x14ac:dyDescent="0.35">
      <c r="B8" s="185"/>
      <c r="C8" s="186"/>
      <c r="D8" s="186"/>
      <c r="E8" s="186"/>
      <c r="F8" s="186"/>
      <c r="G8" s="186"/>
      <c r="H8" s="186"/>
      <c r="I8" s="186"/>
      <c r="J8" s="186"/>
      <c r="K8" s="186"/>
      <c r="L8" s="186"/>
      <c r="M8" s="186"/>
      <c r="N8" s="186"/>
      <c r="O8" s="186"/>
      <c r="P8" s="186"/>
      <c r="Q8" s="186"/>
      <c r="R8" s="188"/>
      <c r="T8" s="301" t="s">
        <v>509</v>
      </c>
      <c r="U8" s="302" t="s">
        <v>172</v>
      </c>
      <c r="V8" s="306" t="s">
        <v>173</v>
      </c>
      <c r="W8" s="306" t="s">
        <v>174</v>
      </c>
      <c r="X8" s="306" t="s">
        <v>175</v>
      </c>
      <c r="Y8" s="307" t="s">
        <v>176</v>
      </c>
      <c r="Z8" s="307" t="s">
        <v>177</v>
      </c>
      <c r="AA8" s="306" t="s">
        <v>178</v>
      </c>
      <c r="AB8" s="308" t="s">
        <v>179</v>
      </c>
      <c r="AC8" s="308" t="s">
        <v>180</v>
      </c>
      <c r="AD8" s="307" t="s">
        <v>181</v>
      </c>
      <c r="AE8" s="308" t="s">
        <v>182</v>
      </c>
      <c r="AF8" s="308" t="s">
        <v>183</v>
      </c>
      <c r="AG8" s="308" t="s">
        <v>184</v>
      </c>
      <c r="AH8" s="307" t="s">
        <v>185</v>
      </c>
      <c r="AI8" s="308" t="s">
        <v>186</v>
      </c>
      <c r="AJ8" s="308" t="s">
        <v>187</v>
      </c>
      <c r="AK8" s="307" t="s">
        <v>188</v>
      </c>
      <c r="AL8" s="308" t="s">
        <v>189</v>
      </c>
      <c r="AM8" s="308" t="s">
        <v>190</v>
      </c>
      <c r="AN8" s="307" t="s">
        <v>191</v>
      </c>
      <c r="AO8" s="306" t="s">
        <v>192</v>
      </c>
      <c r="AP8" s="306" t="s">
        <v>193</v>
      </c>
      <c r="AQ8" s="306" t="s">
        <v>194</v>
      </c>
      <c r="AR8" s="306" t="s">
        <v>195</v>
      </c>
      <c r="AS8" s="309" t="s">
        <v>196</v>
      </c>
      <c r="AT8" s="309" t="s">
        <v>197</v>
      </c>
      <c r="AU8" s="309" t="s">
        <v>198</v>
      </c>
      <c r="AV8" s="309" t="s">
        <v>199</v>
      </c>
      <c r="AW8" s="309" t="s">
        <v>200</v>
      </c>
      <c r="AX8" s="310" t="s">
        <v>201</v>
      </c>
      <c r="AY8" s="311" t="s">
        <v>202</v>
      </c>
      <c r="AZ8" s="19"/>
      <c r="BA8" s="56"/>
      <c r="BB8" s="356" t="s">
        <v>230</v>
      </c>
      <c r="BC8" s="357"/>
      <c r="BD8" s="358" t="s">
        <v>231</v>
      </c>
      <c r="BE8" s="358"/>
      <c r="BF8" s="57"/>
      <c r="BG8" s="19"/>
      <c r="BH8" s="35"/>
      <c r="BI8" s="36" t="s">
        <v>237</v>
      </c>
      <c r="BJ8" s="36" t="s">
        <v>236</v>
      </c>
      <c r="BK8" s="76" t="s">
        <v>235</v>
      </c>
      <c r="BL8" s="77" t="s">
        <v>234</v>
      </c>
      <c r="BM8" s="78" t="s">
        <v>211</v>
      </c>
      <c r="BN8" s="76" t="s">
        <v>233</v>
      </c>
      <c r="BO8" s="77" t="s">
        <v>232</v>
      </c>
      <c r="BP8" s="19"/>
      <c r="BQ8" s="21" t="s">
        <v>205</v>
      </c>
      <c r="BR8" s="79" t="s">
        <v>221</v>
      </c>
      <c r="BS8" s="80" t="s">
        <v>222</v>
      </c>
      <c r="BT8" s="81" t="s">
        <v>223</v>
      </c>
      <c r="BU8" s="99" t="s">
        <v>206</v>
      </c>
      <c r="BV8" s="98"/>
      <c r="BW8" s="87" t="s">
        <v>13</v>
      </c>
      <c r="BX8" s="88" t="s">
        <v>225</v>
      </c>
      <c r="BY8" s="88" t="s">
        <v>227</v>
      </c>
      <c r="BZ8" s="88" t="s">
        <v>226</v>
      </c>
      <c r="CA8" s="90" t="s">
        <v>228</v>
      </c>
      <c r="CB8" s="91"/>
      <c r="CC8" s="19"/>
      <c r="CD8" s="331" t="s">
        <v>141</v>
      </c>
      <c r="CE8" s="332" t="s">
        <v>142</v>
      </c>
      <c r="CF8" s="333" t="s">
        <v>143</v>
      </c>
      <c r="CG8" s="334" t="s">
        <v>144</v>
      </c>
      <c r="CH8" s="19"/>
      <c r="CJ8" s="10" t="s">
        <v>130</v>
      </c>
      <c r="CK8" s="93" t="s">
        <v>0</v>
      </c>
      <c r="CL8" s="19"/>
      <c r="CM8" s="19"/>
      <c r="CN8" s="2" t="s">
        <v>9</v>
      </c>
      <c r="CO8" s="9"/>
      <c r="CP8" s="5" t="s">
        <v>17</v>
      </c>
      <c r="CQ8" s="2" t="str">
        <f>CP8</f>
        <v>US Average</v>
      </c>
      <c r="CR8" s="9"/>
      <c r="CS8" s="2" t="s">
        <v>492</v>
      </c>
      <c r="CT8" s="19"/>
      <c r="CU8" s="93" t="s">
        <v>499</v>
      </c>
      <c r="CV8" s="93" t="s">
        <v>500</v>
      </c>
      <c r="CW8" s="330" t="s">
        <v>501</v>
      </c>
      <c r="CX8" s="330" t="s">
        <v>502</v>
      </c>
      <c r="CY8" s="330" t="s">
        <v>503</v>
      </c>
      <c r="CZ8" s="330" t="s">
        <v>504</v>
      </c>
      <c r="DA8" s="93" t="s">
        <v>505</v>
      </c>
    </row>
    <row r="9" spans="2:105" ht="15" customHeight="1" x14ac:dyDescent="0.3">
      <c r="B9" s="185"/>
      <c r="C9" s="189" t="s">
        <v>8</v>
      </c>
      <c r="D9" s="189"/>
      <c r="E9" s="190"/>
      <c r="F9" s="186"/>
      <c r="G9" s="186"/>
      <c r="H9" s="186"/>
      <c r="I9" s="186"/>
      <c r="J9" s="186"/>
      <c r="K9" s="186"/>
      <c r="L9" s="186"/>
      <c r="M9" s="186"/>
      <c r="N9" s="186"/>
      <c r="O9" s="186"/>
      <c r="P9" s="186"/>
      <c r="Q9" s="186"/>
      <c r="R9" s="188"/>
      <c r="T9" s="335" t="s">
        <v>203</v>
      </c>
      <c r="U9" s="336" t="s">
        <v>17</v>
      </c>
      <c r="V9" s="337">
        <v>1613477.2</v>
      </c>
      <c r="W9" s="337">
        <v>23378372455.148998</v>
      </c>
      <c r="X9" s="337">
        <v>4140185857.2709999</v>
      </c>
      <c r="Y9" s="337">
        <v>1212642.439</v>
      </c>
      <c r="Z9" s="337">
        <v>1120750.513</v>
      </c>
      <c r="AA9" s="337">
        <v>1830437294.4070001</v>
      </c>
      <c r="AB9" s="337">
        <v>0.58599999999999997</v>
      </c>
      <c r="AC9" s="337">
        <v>0.54100000000000004</v>
      </c>
      <c r="AD9" s="337">
        <v>884.23</v>
      </c>
      <c r="AE9" s="337">
        <v>0.104</v>
      </c>
      <c r="AF9" s="337">
        <v>9.4E-2</v>
      </c>
      <c r="AG9" s="337">
        <v>9.6000000000000002E-2</v>
      </c>
      <c r="AH9" s="337">
        <v>156.59200000000001</v>
      </c>
      <c r="AI9" s="337">
        <v>0.85799999999999998</v>
      </c>
      <c r="AJ9" s="337">
        <v>1.008</v>
      </c>
      <c r="AK9" s="337">
        <v>1367.672</v>
      </c>
      <c r="AL9" s="337">
        <v>0.1</v>
      </c>
      <c r="AM9" s="337">
        <v>9.5000000000000001E-2</v>
      </c>
      <c r="AN9" s="337">
        <v>160.38900000000001</v>
      </c>
      <c r="AO9" s="337">
        <v>964667533.28799999</v>
      </c>
      <c r="AP9" s="337">
        <v>25163792.175000001</v>
      </c>
      <c r="AQ9" s="337">
        <v>1591613856.3069999</v>
      </c>
      <c r="AR9" s="337">
        <v>13447381.548</v>
      </c>
      <c r="AS9" s="337">
        <v>0.233001021687157</v>
      </c>
      <c r="AT9" s="337">
        <v>6.0779378220743203E-3</v>
      </c>
      <c r="AU9" s="337">
        <v>0.38443053368548502</v>
      </c>
      <c r="AV9" s="337">
        <v>3.24801398573201E-3</v>
      </c>
      <c r="AW9" s="337">
        <v>0.64361610350480303</v>
      </c>
      <c r="AX9" s="338">
        <v>5646.6963709109505</v>
      </c>
      <c r="AY9" s="339">
        <f>1000*AK9/AN9</f>
        <v>8527.2182007494266</v>
      </c>
      <c r="BA9" s="58"/>
      <c r="BB9" s="59" t="s">
        <v>215</v>
      </c>
      <c r="BC9" s="60" t="s">
        <v>216</v>
      </c>
      <c r="BD9" s="61" t="s">
        <v>215</v>
      </c>
      <c r="BE9" s="61" t="s">
        <v>216</v>
      </c>
      <c r="BF9" s="62" t="s">
        <v>217</v>
      </c>
      <c r="BH9" s="37" t="s">
        <v>131</v>
      </c>
      <c r="BI9" s="38">
        <v>294098.96720494935</v>
      </c>
      <c r="BJ9" s="38">
        <v>184706.73658799267</v>
      </c>
      <c r="BK9" s="39">
        <f>BI9*'Commercial Carbon Calculator'!$CJ$9*'Commercial Carbon Calculator'!$CJ$11</f>
        <v>648376465.07937539</v>
      </c>
      <c r="BL9" s="40">
        <f>BJ9*'Commercial Carbon Calculator'!$CJ$9*'Commercial Carbon Calculator'!$CJ$11</f>
        <v>407208165.6166203</v>
      </c>
      <c r="BM9" s="38">
        <v>568000</v>
      </c>
      <c r="BN9" s="41">
        <f t="shared" ref="BN9:BN19" si="0">BK9/$BM9/1000</f>
        <v>1.1415078610552385</v>
      </c>
      <c r="BO9" s="42">
        <f t="shared" ref="BO9:BO19" si="1">BL9/$BM9/1000</f>
        <v>0.71691578453630334</v>
      </c>
      <c r="BQ9" s="21" t="s">
        <v>131</v>
      </c>
      <c r="BR9" s="22">
        <f>'Commercial Carbon Calculator'!BD10</f>
        <v>361.55840491013953</v>
      </c>
      <c r="BS9" s="23">
        <f>'Commercial Carbon Calculator'!BO9</f>
        <v>0.71691578453630334</v>
      </c>
      <c r="BT9" s="24">
        <f>'Commercial Carbon Calculator'!BN9</f>
        <v>1.1415078610552385</v>
      </c>
      <c r="BU9" s="100">
        <v>3634</v>
      </c>
      <c r="BV9" s="97"/>
      <c r="BW9" s="10" t="str">
        <f t="shared" ref="BW9:BW34" si="2">U9</f>
        <v>US Average</v>
      </c>
      <c r="BX9" s="89">
        <f t="shared" ref="BX9:BX34" si="3">AD9</f>
        <v>884.23</v>
      </c>
      <c r="BY9" s="89">
        <f t="shared" ref="BY9:BY34" si="4">AC9</f>
        <v>0.54100000000000004</v>
      </c>
      <c r="BZ9" s="89">
        <f t="shared" ref="BZ9:BZ34" si="5">AB9</f>
        <v>0.58599999999999997</v>
      </c>
      <c r="CA9" s="90">
        <f t="shared" ref="CA9:CA34" si="6">AX9</f>
        <v>5646.6963709109505</v>
      </c>
      <c r="CB9" s="83"/>
      <c r="CD9" s="7" t="s">
        <v>132</v>
      </c>
      <c r="CE9" s="14">
        <v>18</v>
      </c>
      <c r="CF9" s="16">
        <v>104</v>
      </c>
      <c r="CG9" s="11">
        <v>0.51</v>
      </c>
      <c r="CJ9" s="68">
        <v>1.1023099999999999</v>
      </c>
      <c r="CK9" s="8" t="s">
        <v>154</v>
      </c>
      <c r="CN9" s="4" t="s">
        <v>16</v>
      </c>
      <c r="CO9" s="9"/>
      <c r="CP9" s="7" t="s">
        <v>18</v>
      </c>
      <c r="CQ9" s="8" t="s">
        <v>19</v>
      </c>
      <c r="CR9" s="9"/>
      <c r="CS9" s="8" t="s">
        <v>493</v>
      </c>
      <c r="CU9" s="5" t="s">
        <v>17</v>
      </c>
      <c r="CV9" s="2" t="str">
        <f>CU9</f>
        <v>US Average</v>
      </c>
      <c r="CW9" s="8" t="s">
        <v>408</v>
      </c>
      <c r="CX9" s="8" t="s">
        <v>408</v>
      </c>
      <c r="CY9" s="8" t="s">
        <v>434</v>
      </c>
      <c r="CZ9" s="8" t="s">
        <v>434</v>
      </c>
      <c r="DA9" s="8" t="s">
        <v>131</v>
      </c>
    </row>
    <row r="10" spans="2:105" ht="15" customHeight="1" x14ac:dyDescent="0.25">
      <c r="B10" s="185"/>
      <c r="C10" s="186"/>
      <c r="D10" s="186"/>
      <c r="E10" s="190"/>
      <c r="F10" s="186"/>
      <c r="G10" s="374" t="s">
        <v>372</v>
      </c>
      <c r="H10" s="374"/>
      <c r="I10" s="374"/>
      <c r="J10" s="374"/>
      <c r="K10" s="374"/>
      <c r="L10" s="374"/>
      <c r="M10" s="374"/>
      <c r="N10" s="374"/>
      <c r="O10" s="374"/>
      <c r="P10" s="374"/>
      <c r="Q10" s="374"/>
      <c r="R10" s="188"/>
      <c r="T10" s="299">
        <v>1</v>
      </c>
      <c r="U10" s="300" t="s">
        <v>19</v>
      </c>
      <c r="V10" s="92">
        <v>3577.1</v>
      </c>
      <c r="W10" s="92">
        <v>41091936.108999997</v>
      </c>
      <c r="X10" s="92">
        <v>6068242.5580000002</v>
      </c>
      <c r="Y10" s="92">
        <v>20241.128000000001</v>
      </c>
      <c r="Z10" s="92">
        <v>2167.8760000000002</v>
      </c>
      <c r="AA10" s="92">
        <v>2942056.568</v>
      </c>
      <c r="AB10" s="92">
        <v>6.6710000000000003</v>
      </c>
      <c r="AC10" s="92">
        <v>0.71399999999999997</v>
      </c>
      <c r="AD10" s="92">
        <v>969.65700000000004</v>
      </c>
      <c r="AE10" s="92">
        <v>0.98499999999999999</v>
      </c>
      <c r="AF10" s="92">
        <v>0.999</v>
      </c>
      <c r="AG10" s="92">
        <v>0.106</v>
      </c>
      <c r="AH10" s="92">
        <v>143.19399999999999</v>
      </c>
      <c r="AI10" s="92">
        <v>9.4090000000000007</v>
      </c>
      <c r="AJ10" s="92">
        <v>0.22700000000000001</v>
      </c>
      <c r="AK10" s="92">
        <v>1278.902</v>
      </c>
      <c r="AL10" s="92">
        <v>0.99099999999999999</v>
      </c>
      <c r="AM10" s="92">
        <v>0.106</v>
      </c>
      <c r="AN10" s="92">
        <v>144.49100000000001</v>
      </c>
      <c r="AO10" s="92">
        <v>683055.02</v>
      </c>
      <c r="AP10" s="92">
        <v>898595.18799999997</v>
      </c>
      <c r="AQ10" s="92">
        <v>2686989.915</v>
      </c>
      <c r="AR10" s="92">
        <v>0</v>
      </c>
      <c r="AS10" s="92">
        <v>0.18681779429210599</v>
      </c>
      <c r="AT10" s="92">
        <v>1.3961259734822799E-4</v>
      </c>
      <c r="AU10" s="92">
        <v>0.40088011737762902</v>
      </c>
      <c r="AV10" s="92">
        <v>0</v>
      </c>
      <c r="AW10" s="92">
        <v>0.708983775552956</v>
      </c>
      <c r="AX10" s="95">
        <v>6771.6370458571892</v>
      </c>
      <c r="AY10" s="96">
        <f>1000*AK10/AN10</f>
        <v>8851.08415056993</v>
      </c>
      <c r="BA10" s="63" t="s">
        <v>131</v>
      </c>
      <c r="BB10" s="64">
        <v>164</v>
      </c>
      <c r="BC10" s="65">
        <v>180</v>
      </c>
      <c r="BD10" s="66">
        <f>BB10*1000/'Commercial Carbon Calculator'!$CJ$12</f>
        <v>361.55840491013953</v>
      </c>
      <c r="BE10" s="66">
        <f>BC10*1000/'Commercial Carbon Calculator'!$CJ$12</f>
        <v>396.83239563307995</v>
      </c>
      <c r="BF10" s="67">
        <f t="shared" ref="BF10:BF20" si="7">BC10/BB10-1</f>
        <v>9.7560975609756184E-2</v>
      </c>
      <c r="BH10" s="44" t="s">
        <v>120</v>
      </c>
      <c r="BI10" s="45">
        <v>114491.81096</v>
      </c>
      <c r="BJ10" s="45">
        <v>84030.117501149434</v>
      </c>
      <c r="BK10" s="46">
        <f>BI10*'Commercial Carbon Calculator'!$CJ$9*'Commercial Carbon Calculator'!$CJ$11</f>
        <v>252410936.27863517</v>
      </c>
      <c r="BL10" s="47">
        <f>BJ10*'Commercial Carbon Calculator'!$CJ$9*'Commercial Carbon Calculator'!$CJ$11</f>
        <v>185254477.64538407</v>
      </c>
      <c r="BM10" s="45">
        <v>64600</v>
      </c>
      <c r="BN10" s="48">
        <f t="shared" si="0"/>
        <v>3.9072900352729905</v>
      </c>
      <c r="BO10" s="49">
        <f t="shared" si="1"/>
        <v>2.8677163722195678</v>
      </c>
      <c r="BP10" s="19"/>
      <c r="BQ10" s="25" t="s">
        <v>120</v>
      </c>
      <c r="BR10" s="26">
        <f>'Commercial Carbon Calculator'!BD11</f>
        <v>1629.2174465158116</v>
      </c>
      <c r="BS10" s="27">
        <f>'Commercial Carbon Calculator'!BO10</f>
        <v>2.8677163722195678</v>
      </c>
      <c r="BT10" s="28">
        <f>'Commercial Carbon Calculator'!BN10</f>
        <v>3.9072900352729905</v>
      </c>
      <c r="BU10" s="101">
        <v>10177</v>
      </c>
      <c r="BV10" s="97"/>
      <c r="BW10" s="7" t="str">
        <f t="shared" si="2"/>
        <v>AK</v>
      </c>
      <c r="BX10" s="82">
        <f t="shared" si="3"/>
        <v>969.65700000000004</v>
      </c>
      <c r="BY10" s="82">
        <f t="shared" si="4"/>
        <v>0.71399999999999997</v>
      </c>
      <c r="BZ10" s="82">
        <f t="shared" si="5"/>
        <v>6.6710000000000003</v>
      </c>
      <c r="CA10" s="84">
        <f t="shared" si="6"/>
        <v>6771.6370458571892</v>
      </c>
      <c r="CB10" s="83"/>
      <c r="CD10" s="7" t="s">
        <v>133</v>
      </c>
      <c r="CE10" s="14">
        <v>5</v>
      </c>
      <c r="CF10" s="16">
        <v>50</v>
      </c>
      <c r="CG10" s="11">
        <v>0.54</v>
      </c>
      <c r="CJ10" s="7">
        <v>9.9975999999999995E-2</v>
      </c>
      <c r="CK10" s="8" t="s">
        <v>155</v>
      </c>
      <c r="CP10" s="7" t="s">
        <v>20</v>
      </c>
      <c r="CQ10" s="8" t="s">
        <v>21</v>
      </c>
      <c r="CR10" s="9"/>
      <c r="CS10" s="110" t="s">
        <v>494</v>
      </c>
      <c r="CU10" s="8" t="s">
        <v>18</v>
      </c>
      <c r="CV10" s="8" t="s">
        <v>18</v>
      </c>
      <c r="CW10" s="8" t="s">
        <v>409</v>
      </c>
      <c r="CX10" s="8" t="s">
        <v>409</v>
      </c>
      <c r="CY10" s="8" t="s">
        <v>435</v>
      </c>
      <c r="CZ10" s="8" t="s">
        <v>435</v>
      </c>
      <c r="DA10" s="8" t="s">
        <v>120</v>
      </c>
    </row>
    <row r="11" spans="2:105" ht="15" customHeight="1" x14ac:dyDescent="0.25">
      <c r="B11" s="185"/>
      <c r="C11" s="191" t="s">
        <v>4</v>
      </c>
      <c r="D11" s="191"/>
      <c r="E11" s="192" t="s">
        <v>368</v>
      </c>
      <c r="F11" s="191"/>
      <c r="G11" s="192" t="s">
        <v>362</v>
      </c>
      <c r="H11" s="192"/>
      <c r="I11" s="192" t="s">
        <v>363</v>
      </c>
      <c r="J11" s="192"/>
      <c r="K11" s="192" t="s">
        <v>364</v>
      </c>
      <c r="L11" s="192"/>
      <c r="M11" s="192" t="s">
        <v>365</v>
      </c>
      <c r="N11" s="192"/>
      <c r="O11" s="192" t="s">
        <v>366</v>
      </c>
      <c r="P11" s="192"/>
      <c r="Q11" s="192" t="s">
        <v>367</v>
      </c>
      <c r="R11" s="188"/>
      <c r="T11" s="299">
        <v>2</v>
      </c>
      <c r="U11" s="300" t="s">
        <v>21</v>
      </c>
      <c r="V11" s="92">
        <v>39620.5</v>
      </c>
      <c r="W11" s="92">
        <v>734684668.94000006</v>
      </c>
      <c r="X11" s="92">
        <v>142679432.85499999</v>
      </c>
      <c r="Y11" s="92">
        <v>21325.024000000001</v>
      </c>
      <c r="Z11" s="92">
        <v>9889.93</v>
      </c>
      <c r="AA11" s="92">
        <v>55780845.917000003</v>
      </c>
      <c r="AB11" s="92">
        <v>0.29899999999999999</v>
      </c>
      <c r="AC11" s="92">
        <v>0.13900000000000001</v>
      </c>
      <c r="AD11" s="92">
        <v>781.90499999999997</v>
      </c>
      <c r="AE11" s="92">
        <v>5.8000000000000003E-2</v>
      </c>
      <c r="AF11" s="92">
        <v>5.7000000000000002E-2</v>
      </c>
      <c r="AG11" s="92">
        <v>2.7E-2</v>
      </c>
      <c r="AH11" s="92">
        <v>151.85</v>
      </c>
      <c r="AI11" s="92">
        <v>0.48899999999999999</v>
      </c>
      <c r="AJ11" s="92">
        <v>1.802</v>
      </c>
      <c r="AK11" s="92">
        <v>1560.559</v>
      </c>
      <c r="AL11" s="92">
        <v>5.6000000000000001E-2</v>
      </c>
      <c r="AM11" s="92">
        <v>1.7999999999999999E-2</v>
      </c>
      <c r="AN11" s="92">
        <v>154.995</v>
      </c>
      <c r="AO11" s="92">
        <v>26655067.362</v>
      </c>
      <c r="AP11" s="92">
        <v>19919.853999999999</v>
      </c>
      <c r="AQ11" s="92">
        <v>57197370.160999998</v>
      </c>
      <c r="AR11" s="92">
        <v>2657.1080000000002</v>
      </c>
      <c r="AS11" s="92">
        <v>0.355967375833323</v>
      </c>
      <c r="AT11" s="92">
        <v>7.2401909454538997E-4</v>
      </c>
      <c r="AU11" s="92">
        <v>0.34095040802839699</v>
      </c>
      <c r="AV11" s="92">
        <v>1.8622915073311002E-5</v>
      </c>
      <c r="AW11" s="92">
        <v>0.61138745811726802</v>
      </c>
      <c r="AX11" s="95">
        <v>5149.19813065583</v>
      </c>
      <c r="AY11" s="96">
        <f t="shared" ref="AY11:AY74" si="8">1000*AK11/AN11</f>
        <v>10068.447369269976</v>
      </c>
      <c r="BA11" s="68" t="s">
        <v>120</v>
      </c>
      <c r="BB11" s="69">
        <v>739</v>
      </c>
      <c r="BC11" s="70">
        <v>1000</v>
      </c>
      <c r="BD11" s="71">
        <f>BB11*1000/'Commercial Carbon Calculator'!$CJ$12</f>
        <v>1629.2174465158116</v>
      </c>
      <c r="BE11" s="71">
        <f>BC11*1000/'Commercial Carbon Calculator'!$CJ$12</f>
        <v>2204.6244201837776</v>
      </c>
      <c r="BF11" s="72">
        <f t="shared" si="7"/>
        <v>0.35317997293640047</v>
      </c>
      <c r="BH11" s="44" t="s">
        <v>121</v>
      </c>
      <c r="BI11" s="45">
        <v>138.70479504146181</v>
      </c>
      <c r="BJ11" s="45">
        <v>2088.8573668881386</v>
      </c>
      <c r="BK11" s="46">
        <f>BI11*'Commercial Carbon Calculator'!$CJ$9*'Commercial Carbon Calculator'!$CJ$11</f>
        <v>305791.3652443075</v>
      </c>
      <c r="BL11" s="47">
        <f>BJ11*'Commercial Carbon Calculator'!$CJ$9*'Commercial Carbon Calculator'!$CJ$11</f>
        <v>4605136.7281889282</v>
      </c>
      <c r="BM11" s="45">
        <v>56300</v>
      </c>
      <c r="BN11" s="48">
        <f t="shared" si="0"/>
        <v>5.4314629705916077E-3</v>
      </c>
      <c r="BO11" s="49">
        <f t="shared" si="1"/>
        <v>8.1796389488258042E-2</v>
      </c>
      <c r="BP11" s="19"/>
      <c r="BQ11" s="25" t="s">
        <v>121</v>
      </c>
      <c r="BR11" s="26">
        <f>'Commercial Carbon Calculator'!BD12</f>
        <v>24.912255948076687</v>
      </c>
      <c r="BS11" s="27">
        <f>'Commercial Carbon Calculator'!BO11</f>
        <v>8.1796389488258042E-2</v>
      </c>
      <c r="BT11" s="28">
        <f>'Commercial Carbon Calculator'!BN11</f>
        <v>5.4314629705916077E-3</v>
      </c>
      <c r="BU11" s="102">
        <v>437</v>
      </c>
      <c r="BV11" s="98"/>
      <c r="BW11" s="7" t="str">
        <f t="shared" si="2"/>
        <v>AL</v>
      </c>
      <c r="BX11" s="82">
        <f t="shared" si="3"/>
        <v>781.90499999999997</v>
      </c>
      <c r="BY11" s="82">
        <f t="shared" si="4"/>
        <v>0.13900000000000001</v>
      </c>
      <c r="BZ11" s="82">
        <f t="shared" si="5"/>
        <v>0.29899999999999999</v>
      </c>
      <c r="CA11" s="84">
        <f t="shared" si="6"/>
        <v>5149.19813065583</v>
      </c>
      <c r="CB11" s="83"/>
      <c r="CD11" s="7" t="s">
        <v>134</v>
      </c>
      <c r="CE11" s="14">
        <v>15</v>
      </c>
      <c r="CF11" s="16">
        <v>32</v>
      </c>
      <c r="CG11" s="12">
        <v>0.18</v>
      </c>
      <c r="CJ11" s="68">
        <v>2000</v>
      </c>
      <c r="CK11" s="8" t="s">
        <v>212</v>
      </c>
      <c r="CP11" s="7" t="s">
        <v>22</v>
      </c>
      <c r="CQ11" s="8" t="s">
        <v>23</v>
      </c>
      <c r="CR11" s="9"/>
      <c r="CS11" s="110" t="s">
        <v>495</v>
      </c>
      <c r="CU11" s="8" t="s">
        <v>20</v>
      </c>
      <c r="CV11" s="8" t="s">
        <v>20</v>
      </c>
      <c r="CW11" s="8" t="s">
        <v>412</v>
      </c>
      <c r="CX11" s="8" t="s">
        <v>412</v>
      </c>
      <c r="CY11" s="8" t="s">
        <v>436</v>
      </c>
      <c r="CZ11" s="8" t="s">
        <v>436</v>
      </c>
      <c r="DA11" s="8" t="s">
        <v>121</v>
      </c>
    </row>
    <row r="12" spans="2:105" ht="15" customHeight="1" x14ac:dyDescent="0.25">
      <c r="B12" s="185"/>
      <c r="C12" s="186"/>
      <c r="D12" s="186"/>
      <c r="E12" s="190"/>
      <c r="F12" s="186"/>
      <c r="G12" s="186"/>
      <c r="H12" s="186"/>
      <c r="I12" s="186"/>
      <c r="J12" s="186"/>
      <c r="K12" s="186"/>
      <c r="L12" s="186"/>
      <c r="M12" s="186"/>
      <c r="N12" s="186"/>
      <c r="O12" s="186"/>
      <c r="P12" s="186"/>
      <c r="Q12" s="186"/>
      <c r="R12" s="188"/>
      <c r="T12" s="299">
        <v>3</v>
      </c>
      <c r="U12" s="300" t="s">
        <v>23</v>
      </c>
      <c r="V12" s="92">
        <v>19856.8</v>
      </c>
      <c r="W12" s="92">
        <v>419256649.87599999</v>
      </c>
      <c r="X12" s="92">
        <v>63857738.721000001</v>
      </c>
      <c r="Y12" s="92">
        <v>18346.78</v>
      </c>
      <c r="Z12" s="92">
        <v>41351.870999999999</v>
      </c>
      <c r="AA12" s="92">
        <v>35806587.136</v>
      </c>
      <c r="AB12" s="92">
        <v>0.57499999999999996</v>
      </c>
      <c r="AC12" s="92">
        <v>1.2949999999999999</v>
      </c>
      <c r="AD12" s="92">
        <v>1121.4490000000001</v>
      </c>
      <c r="AE12" s="92">
        <v>8.7999999999999995E-2</v>
      </c>
      <c r="AF12" s="92">
        <v>9.0999999999999998E-2</v>
      </c>
      <c r="AG12" s="92">
        <v>0.19700000000000001</v>
      </c>
      <c r="AH12" s="92">
        <v>170.81</v>
      </c>
      <c r="AI12" s="92">
        <v>0.8</v>
      </c>
      <c r="AJ12" s="92">
        <v>0.35099999999999998</v>
      </c>
      <c r="AK12" s="92">
        <v>1419.645</v>
      </c>
      <c r="AL12" s="92">
        <v>8.5000000000000006E-2</v>
      </c>
      <c r="AM12" s="92">
        <v>0.192</v>
      </c>
      <c r="AN12" s="92">
        <v>174.303</v>
      </c>
      <c r="AO12" s="92">
        <v>22731353.210999999</v>
      </c>
      <c r="AP12" s="92">
        <v>46234.387999999999</v>
      </c>
      <c r="AQ12" s="92">
        <v>21772400.164999999</v>
      </c>
      <c r="AR12" s="92">
        <v>5067.8680000000004</v>
      </c>
      <c r="AS12" s="92">
        <v>0.20479267566892401</v>
      </c>
      <c r="AT12" s="92">
        <v>5.6228442890279395E-4</v>
      </c>
      <c r="AU12" s="92">
        <v>0.404877042501257</v>
      </c>
      <c r="AV12" s="92">
        <v>7.9361560936754702E-5</v>
      </c>
      <c r="AW12" s="92">
        <v>0.71861989873450305</v>
      </c>
      <c r="AX12" s="95">
        <v>6565.4791145638383</v>
      </c>
      <c r="AY12" s="96">
        <f t="shared" si="8"/>
        <v>8144.696304710762</v>
      </c>
      <c r="BA12" s="68" t="s">
        <v>121</v>
      </c>
      <c r="BB12" s="69">
        <v>11.3</v>
      </c>
      <c r="BC12" s="70">
        <v>12</v>
      </c>
      <c r="BD12" s="71">
        <f>BB12*1000/'Commercial Carbon Calculator'!$CJ$12</f>
        <v>24.912255948076687</v>
      </c>
      <c r="BE12" s="71">
        <f>BC12*1000/'Commercial Carbon Calculator'!$CJ$12</f>
        <v>26.45549304220533</v>
      </c>
      <c r="BF12" s="72">
        <f t="shared" si="7"/>
        <v>6.1946902654867131E-2</v>
      </c>
      <c r="BH12" s="44" t="s">
        <v>122</v>
      </c>
      <c r="BI12" s="45">
        <v>664.74159214250608</v>
      </c>
      <c r="BJ12" s="45">
        <v>442.07568449616576</v>
      </c>
      <c r="BK12" s="46">
        <f>BI12*'Commercial Carbon Calculator'!$CJ$9*'Commercial Carbon Calculator'!$CJ$11</f>
        <v>1465502.6088692115</v>
      </c>
      <c r="BL12" s="47">
        <f>BJ12*'Commercial Carbon Calculator'!$CJ$9*'Commercial Carbon Calculator'!$CJ$11</f>
        <v>974608.89555393695</v>
      </c>
      <c r="BM12" s="45">
        <v>35100</v>
      </c>
      <c r="BN12" s="48">
        <f t="shared" si="0"/>
        <v>4.1752211078894916E-2</v>
      </c>
      <c r="BO12" s="49">
        <f t="shared" si="1"/>
        <v>2.7766635200966863E-2</v>
      </c>
      <c r="BP12" s="19"/>
      <c r="BQ12" s="25" t="s">
        <v>122</v>
      </c>
      <c r="BR12" s="26">
        <f>'Commercial Carbon Calculator'!BD13</f>
        <v>7.3193530750101417</v>
      </c>
      <c r="BS12" s="27">
        <f>'Commercial Carbon Calculator'!BO12</f>
        <v>2.7766635200966863E-2</v>
      </c>
      <c r="BT12" s="28">
        <f>'Commercial Carbon Calculator'!BN12</f>
        <v>4.1752211078894916E-2</v>
      </c>
      <c r="BU12" s="102">
        <v>300</v>
      </c>
      <c r="BV12" s="98"/>
      <c r="BW12" s="7" t="str">
        <f t="shared" si="2"/>
        <v>AR</v>
      </c>
      <c r="BX12" s="82">
        <f t="shared" si="3"/>
        <v>1121.4490000000001</v>
      </c>
      <c r="BY12" s="82">
        <f t="shared" si="4"/>
        <v>1.2949999999999999</v>
      </c>
      <c r="BZ12" s="82">
        <f t="shared" si="5"/>
        <v>0.57499999999999996</v>
      </c>
      <c r="CA12" s="84">
        <f t="shared" si="6"/>
        <v>6565.4791145638383</v>
      </c>
      <c r="CB12" s="83"/>
      <c r="CD12" s="7" t="s">
        <v>135</v>
      </c>
      <c r="CE12" s="14">
        <v>5</v>
      </c>
      <c r="CF12" s="16">
        <v>136</v>
      </c>
      <c r="CG12" s="11">
        <v>0.37</v>
      </c>
      <c r="CJ12" s="58">
        <v>453.59199999999998</v>
      </c>
      <c r="CK12" s="4" t="s">
        <v>218</v>
      </c>
      <c r="CP12" s="7" t="s">
        <v>24</v>
      </c>
      <c r="CQ12" s="8" t="s">
        <v>25</v>
      </c>
      <c r="CR12" s="9"/>
      <c r="CS12" s="110" t="s">
        <v>496</v>
      </c>
      <c r="CU12" s="8" t="s">
        <v>22</v>
      </c>
      <c r="CV12" s="8" t="s">
        <v>22</v>
      </c>
      <c r="CW12" s="8" t="s">
        <v>413</v>
      </c>
      <c r="CX12" s="8" t="s">
        <v>413</v>
      </c>
      <c r="CY12" s="8" t="s">
        <v>437</v>
      </c>
      <c r="CZ12" s="8" t="s">
        <v>437</v>
      </c>
      <c r="DA12" s="8" t="s">
        <v>122</v>
      </c>
    </row>
    <row r="13" spans="2:105" ht="15" customHeight="1" x14ac:dyDescent="0.25">
      <c r="B13" s="185"/>
      <c r="C13" s="193" t="s">
        <v>378</v>
      </c>
      <c r="D13" s="193"/>
      <c r="E13" s="267"/>
      <c r="F13" s="194"/>
      <c r="G13" s="267"/>
      <c r="H13" s="195"/>
      <c r="I13" s="267"/>
      <c r="J13" s="195"/>
      <c r="K13" s="267"/>
      <c r="L13" s="195"/>
      <c r="M13" s="267"/>
      <c r="N13" s="195"/>
      <c r="O13" s="267"/>
      <c r="P13" s="195"/>
      <c r="Q13" s="267"/>
      <c r="R13" s="188"/>
      <c r="T13" s="299">
        <v>4</v>
      </c>
      <c r="U13" s="300" t="s">
        <v>25</v>
      </c>
      <c r="V13" s="92">
        <v>41605.9</v>
      </c>
      <c r="W13" s="92">
        <v>633812937.47800004</v>
      </c>
      <c r="X13" s="92">
        <v>113368628.098</v>
      </c>
      <c r="Y13" s="92">
        <v>29340.647000000001</v>
      </c>
      <c r="Z13" s="92">
        <v>12169.717000000001</v>
      </c>
      <c r="AA13" s="92">
        <v>49268865.877999999</v>
      </c>
      <c r="AB13" s="92">
        <v>0.51800000000000002</v>
      </c>
      <c r="AC13" s="92">
        <v>0.215</v>
      </c>
      <c r="AD13" s="92">
        <v>869.18</v>
      </c>
      <c r="AE13" s="92">
        <v>9.2999999999999999E-2</v>
      </c>
      <c r="AF13" s="92">
        <v>9.6000000000000002E-2</v>
      </c>
      <c r="AG13" s="92">
        <v>3.7999999999999999E-2</v>
      </c>
      <c r="AH13" s="92">
        <v>155.46799999999999</v>
      </c>
      <c r="AI13" s="92">
        <v>0.84499999999999997</v>
      </c>
      <c r="AJ13" s="92">
        <v>7.1999999999999995E-2</v>
      </c>
      <c r="AK13" s="92">
        <v>825.04</v>
      </c>
      <c r="AL13" s="92">
        <v>9.1999999999999998E-2</v>
      </c>
      <c r="AM13" s="92">
        <v>3.7999999999999999E-2</v>
      </c>
      <c r="AN13" s="92">
        <v>156.40600000000001</v>
      </c>
      <c r="AO13" s="92">
        <v>23217974.384</v>
      </c>
      <c r="AP13" s="92">
        <v>63747.911999999997</v>
      </c>
      <c r="AQ13" s="92">
        <v>45902153.340000004</v>
      </c>
      <c r="AR13" s="92">
        <v>0</v>
      </c>
      <c r="AS13" s="92">
        <v>1.1918635042212199E-3</v>
      </c>
      <c r="AT13" s="92">
        <v>2.4576508477387401E-4</v>
      </c>
      <c r="AU13" s="92">
        <v>0.42547702472377902</v>
      </c>
      <c r="AV13" s="92">
        <v>0</v>
      </c>
      <c r="AW13" s="92">
        <v>0.61225139786124305</v>
      </c>
      <c r="AX13" s="95">
        <v>5590.7260069347303</v>
      </c>
      <c r="AY13" s="96">
        <f t="shared" si="8"/>
        <v>5274.9894505325883</v>
      </c>
      <c r="BA13" s="68" t="s">
        <v>122</v>
      </c>
      <c r="BB13" s="69">
        <v>3.32</v>
      </c>
      <c r="BC13" s="70">
        <v>3.5</v>
      </c>
      <c r="BD13" s="71">
        <f>BB13*1000/'Commercial Carbon Calculator'!$CJ$12</f>
        <v>7.3193530750101417</v>
      </c>
      <c r="BE13" s="71">
        <f>BC13*1000/'Commercial Carbon Calculator'!$CJ$12</f>
        <v>7.7161854706432216</v>
      </c>
      <c r="BF13" s="72">
        <f t="shared" si="7"/>
        <v>5.4216867469879526E-2</v>
      </c>
      <c r="BH13" s="44" t="s">
        <v>123</v>
      </c>
      <c r="BI13" s="45">
        <v>4865.954167387863</v>
      </c>
      <c r="BJ13" s="45">
        <v>7004.945850948815</v>
      </c>
      <c r="BK13" s="46">
        <f>BI13*'Commercial Carbon Calculator'!$CJ$9*'Commercial Carbon Calculator'!$CJ$11</f>
        <v>10727579.87650663</v>
      </c>
      <c r="BL13" s="47">
        <f>BJ13*'Commercial Carbon Calculator'!$CJ$9*'Commercial Carbon Calculator'!$CJ$11</f>
        <v>15443243.721918777</v>
      </c>
      <c r="BM13" s="45">
        <v>11200</v>
      </c>
      <c r="BN13" s="48">
        <f t="shared" si="0"/>
        <v>0.95781963183094909</v>
      </c>
      <c r="BO13" s="49">
        <f t="shared" si="1"/>
        <v>1.3788610465998909</v>
      </c>
      <c r="BP13" s="19"/>
      <c r="BQ13" s="25" t="s">
        <v>123</v>
      </c>
      <c r="BR13" s="26">
        <f>'Commercial Carbon Calculator'!BD14</f>
        <v>976.64861814141341</v>
      </c>
      <c r="BS13" s="27">
        <f>'Commercial Carbon Calculator'!BO13</f>
        <v>1.3788610465998909</v>
      </c>
      <c r="BT13" s="28">
        <f>'Commercial Carbon Calculator'!BN13</f>
        <v>0.95781963183094909</v>
      </c>
      <c r="BU13" s="101">
        <v>2720</v>
      </c>
      <c r="BV13" s="97"/>
      <c r="BW13" s="7" t="str">
        <f t="shared" si="2"/>
        <v>AZ</v>
      </c>
      <c r="BX13" s="82">
        <f t="shared" si="3"/>
        <v>869.18</v>
      </c>
      <c r="BY13" s="82">
        <f t="shared" si="4"/>
        <v>0.215</v>
      </c>
      <c r="BZ13" s="82">
        <f t="shared" si="5"/>
        <v>0.51800000000000002</v>
      </c>
      <c r="CA13" s="84">
        <f t="shared" si="6"/>
        <v>5590.7260069347303</v>
      </c>
      <c r="CB13" s="83"/>
      <c r="CD13" s="7" t="s">
        <v>136</v>
      </c>
      <c r="CE13" s="14">
        <v>4</v>
      </c>
      <c r="CF13" s="16">
        <v>101</v>
      </c>
      <c r="CG13" s="11">
        <v>0.25</v>
      </c>
      <c r="CP13" s="7" t="s">
        <v>26</v>
      </c>
      <c r="CQ13" s="8" t="s">
        <v>27</v>
      </c>
      <c r="CR13" s="9"/>
      <c r="CS13" s="110" t="s">
        <v>497</v>
      </c>
      <c r="CU13" s="8" t="s">
        <v>24</v>
      </c>
      <c r="CV13" s="8" t="s">
        <v>24</v>
      </c>
      <c r="CW13" s="8" t="s">
        <v>414</v>
      </c>
      <c r="CX13" s="8" t="s">
        <v>414</v>
      </c>
      <c r="CY13" s="8" t="s">
        <v>438</v>
      </c>
      <c r="CZ13" s="8" t="s">
        <v>438</v>
      </c>
      <c r="DA13" s="8" t="s">
        <v>123</v>
      </c>
    </row>
    <row r="14" spans="2:105" ht="15" customHeight="1" x14ac:dyDescent="0.25">
      <c r="B14" s="185"/>
      <c r="C14" s="193"/>
      <c r="D14" s="193"/>
      <c r="E14" s="190"/>
      <c r="F14" s="186"/>
      <c r="G14" s="186"/>
      <c r="H14" s="186"/>
      <c r="I14" s="186"/>
      <c r="J14" s="186"/>
      <c r="K14" s="186"/>
      <c r="L14" s="186"/>
      <c r="M14" s="186"/>
      <c r="N14" s="186"/>
      <c r="O14" s="186"/>
      <c r="P14" s="186"/>
      <c r="Q14" s="186"/>
      <c r="R14" s="188"/>
      <c r="T14" s="299">
        <v>5</v>
      </c>
      <c r="U14" s="300" t="s">
        <v>27</v>
      </c>
      <c r="V14" s="92">
        <v>109745.3</v>
      </c>
      <c r="W14" s="92">
        <v>722844592.903</v>
      </c>
      <c r="X14" s="92">
        <v>201747828.47400001</v>
      </c>
      <c r="Y14" s="92">
        <v>35485.851999999999</v>
      </c>
      <c r="Z14" s="92">
        <v>3400.4580000000001</v>
      </c>
      <c r="AA14" s="92">
        <v>38896098.410999998</v>
      </c>
      <c r="AB14" s="92">
        <v>0.35199999999999998</v>
      </c>
      <c r="AC14" s="92">
        <v>3.4000000000000002E-2</v>
      </c>
      <c r="AD14" s="92">
        <v>385.59100000000001</v>
      </c>
      <c r="AE14" s="92">
        <v>9.8000000000000004E-2</v>
      </c>
      <c r="AF14" s="92">
        <v>0.1</v>
      </c>
      <c r="AG14" s="92">
        <v>8.9999999999999993E-3</v>
      </c>
      <c r="AH14" s="92">
        <v>107.62</v>
      </c>
      <c r="AI14" s="92">
        <v>0.753</v>
      </c>
      <c r="AJ14" s="92">
        <v>0.53500000000000003</v>
      </c>
      <c r="AK14" s="92">
        <v>1747.346</v>
      </c>
      <c r="AL14" s="92">
        <v>8.4000000000000005E-2</v>
      </c>
      <c r="AM14" s="92">
        <v>1E-3</v>
      </c>
      <c r="AN14" s="92">
        <v>117.125</v>
      </c>
      <c r="AO14" s="92">
        <v>240455.87299999999</v>
      </c>
      <c r="AP14" s="92">
        <v>49582.572</v>
      </c>
      <c r="AQ14" s="92">
        <v>85839065.512999997</v>
      </c>
      <c r="AR14" s="92">
        <v>1476204.746</v>
      </c>
      <c r="AS14" s="92">
        <v>0.44943284984831999</v>
      </c>
      <c r="AT14" s="92">
        <v>1.41327794174927E-4</v>
      </c>
      <c r="AU14" s="92">
        <v>0.30348003002222301</v>
      </c>
      <c r="AV14" s="92">
        <v>7.3170787619546004E-3</v>
      </c>
      <c r="AW14" s="92">
        <v>0.46736042476094602</v>
      </c>
      <c r="AX14" s="95">
        <v>3582.9113917632853</v>
      </c>
      <c r="AY14" s="96">
        <f t="shared" si="8"/>
        <v>14918.642475987193</v>
      </c>
      <c r="BA14" s="68" t="s">
        <v>123</v>
      </c>
      <c r="BB14" s="69">
        <v>443</v>
      </c>
      <c r="BC14" s="70">
        <v>450</v>
      </c>
      <c r="BD14" s="71">
        <f>BB14*1000/'Commercial Carbon Calculator'!$CJ$12</f>
        <v>976.64861814141341</v>
      </c>
      <c r="BE14" s="71">
        <f>BC14*1000/'Commercial Carbon Calculator'!$CJ$12</f>
        <v>992.08098908269994</v>
      </c>
      <c r="BF14" s="72">
        <f t="shared" si="7"/>
        <v>1.5801354401805856E-2</v>
      </c>
      <c r="BH14" s="44" t="s">
        <v>124</v>
      </c>
      <c r="BI14" s="45">
        <v>3063.0639999999999</v>
      </c>
      <c r="BJ14" s="45">
        <v>3269.4462551396086</v>
      </c>
      <c r="BK14" s="46">
        <f>BI14*'Commercial Carbon Calculator'!$CJ$9*'Commercial Carbon Calculator'!$CJ$11</f>
        <v>6752892.1556799989</v>
      </c>
      <c r="BL14" s="47">
        <f>BJ14*'Commercial Carbon Calculator'!$CJ$9*'Commercial Carbon Calculator'!$CJ$11</f>
        <v>7207886.6030058833</v>
      </c>
      <c r="BM14" s="45">
        <v>41300</v>
      </c>
      <c r="BN14" s="48">
        <f t="shared" si="0"/>
        <v>0.16350828464116218</v>
      </c>
      <c r="BO14" s="49">
        <f t="shared" si="1"/>
        <v>0.17452509934638943</v>
      </c>
      <c r="BP14" s="19"/>
      <c r="BQ14" s="25" t="s">
        <v>124</v>
      </c>
      <c r="BR14" s="26">
        <f>'Commercial Carbon Calculator'!BD15</f>
        <v>44.974338171749061</v>
      </c>
      <c r="BS14" s="27">
        <f>'Commercial Carbon Calculator'!BO14</f>
        <v>0.17452509934638943</v>
      </c>
      <c r="BT14" s="28">
        <f>'Commercial Carbon Calculator'!BN14</f>
        <v>0.16350828464116218</v>
      </c>
      <c r="BU14" s="102">
        <v>365</v>
      </c>
      <c r="BV14" s="98"/>
      <c r="BW14" s="7" t="str">
        <f t="shared" si="2"/>
        <v>CA</v>
      </c>
      <c r="BX14" s="82">
        <f t="shared" si="3"/>
        <v>385.59100000000001</v>
      </c>
      <c r="BY14" s="82">
        <f t="shared" si="4"/>
        <v>3.4000000000000002E-2</v>
      </c>
      <c r="BZ14" s="82">
        <f t="shared" si="5"/>
        <v>0.35199999999999998</v>
      </c>
      <c r="CA14" s="84">
        <f t="shared" si="6"/>
        <v>3582.9113917632853</v>
      </c>
      <c r="CB14" s="83"/>
      <c r="CD14" s="7" t="s">
        <v>137</v>
      </c>
      <c r="CE14" s="14">
        <v>108</v>
      </c>
      <c r="CF14" s="16">
        <v>275</v>
      </c>
      <c r="CG14" s="11">
        <v>0.93</v>
      </c>
      <c r="CP14" s="7" t="s">
        <v>28</v>
      </c>
      <c r="CQ14" s="8" t="s">
        <v>29</v>
      </c>
      <c r="CR14" s="9"/>
      <c r="CS14" s="4" t="s">
        <v>498</v>
      </c>
      <c r="CU14" s="8" t="s">
        <v>26</v>
      </c>
      <c r="CV14" s="8" t="s">
        <v>26</v>
      </c>
      <c r="CW14" s="8" t="s">
        <v>415</v>
      </c>
      <c r="CX14" s="8" t="s">
        <v>415</v>
      </c>
      <c r="CY14" s="8" t="s">
        <v>439</v>
      </c>
      <c r="CZ14" s="8" t="s">
        <v>439</v>
      </c>
      <c r="DA14" s="8" t="s">
        <v>124</v>
      </c>
    </row>
    <row r="15" spans="2:105" ht="15" customHeight="1" x14ac:dyDescent="0.25">
      <c r="B15" s="185"/>
      <c r="C15" s="193" t="s">
        <v>379</v>
      </c>
      <c r="D15" s="193"/>
      <c r="E15" s="267"/>
      <c r="F15" s="194"/>
      <c r="G15" s="267"/>
      <c r="H15" s="195"/>
      <c r="I15" s="267"/>
      <c r="J15" s="195"/>
      <c r="K15" s="267"/>
      <c r="L15" s="195"/>
      <c r="M15" s="267"/>
      <c r="N15" s="195"/>
      <c r="O15" s="267"/>
      <c r="P15" s="195"/>
      <c r="Q15" s="267"/>
      <c r="R15" s="188"/>
      <c r="T15" s="299">
        <v>6</v>
      </c>
      <c r="U15" s="300" t="s">
        <v>29</v>
      </c>
      <c r="V15" s="92">
        <v>22303.599999999999</v>
      </c>
      <c r="W15" s="92">
        <v>421446883.09899998</v>
      </c>
      <c r="X15" s="92">
        <v>56336872.924999997</v>
      </c>
      <c r="Y15" s="92">
        <v>20009.472000000002</v>
      </c>
      <c r="Z15" s="92">
        <v>11414.025</v>
      </c>
      <c r="AA15" s="92">
        <v>37259671.825000003</v>
      </c>
      <c r="AB15" s="92">
        <v>0.71</v>
      </c>
      <c r="AC15" s="92">
        <v>0.40500000000000003</v>
      </c>
      <c r="AD15" s="92">
        <v>1322.7449999999999</v>
      </c>
      <c r="AE15" s="92">
        <v>9.5000000000000001E-2</v>
      </c>
      <c r="AF15" s="92">
        <v>0.09</v>
      </c>
      <c r="AG15" s="92">
        <v>5.3999999999999999E-2</v>
      </c>
      <c r="AH15" s="92">
        <v>176.81800000000001</v>
      </c>
      <c r="AI15" s="92">
        <v>0.93799999999999994</v>
      </c>
      <c r="AJ15" s="92">
        <v>3.6999999999999998E-2</v>
      </c>
      <c r="AK15" s="92">
        <v>835.63099999999997</v>
      </c>
      <c r="AL15" s="92">
        <v>9.5000000000000001E-2</v>
      </c>
      <c r="AM15" s="92">
        <v>5.3999999999999999E-2</v>
      </c>
      <c r="AN15" s="92">
        <v>177.65799999999999</v>
      </c>
      <c r="AO15" s="92">
        <v>25319641.41</v>
      </c>
      <c r="AP15" s="92">
        <v>7961.9660000000003</v>
      </c>
      <c r="AQ15" s="92">
        <v>17097115.927000001</v>
      </c>
      <c r="AR15" s="92">
        <v>0</v>
      </c>
      <c r="AS15" s="92">
        <v>1.3246362952330001E-3</v>
      </c>
      <c r="AT15" s="92">
        <v>3.0451174580320401E-4</v>
      </c>
      <c r="AU15" s="92">
        <v>0.53291073431722302</v>
      </c>
      <c r="AV15" s="92">
        <v>0</v>
      </c>
      <c r="AW15" s="92">
        <v>0.75700257421269801</v>
      </c>
      <c r="AX15" s="95">
        <v>7480.8355738889286</v>
      </c>
      <c r="AY15" s="96">
        <f t="shared" si="8"/>
        <v>4703.593421067445</v>
      </c>
      <c r="BA15" s="68" t="s">
        <v>124</v>
      </c>
      <c r="BB15" s="69">
        <v>20.399999999999999</v>
      </c>
      <c r="BC15" s="70">
        <v>21</v>
      </c>
      <c r="BD15" s="71">
        <f>BB15*1000/'Commercial Carbon Calculator'!$CJ$12</f>
        <v>44.974338171749061</v>
      </c>
      <c r="BE15" s="71">
        <f>BC15*1000/'Commercial Carbon Calculator'!$CJ$12</f>
        <v>46.297112823859329</v>
      </c>
      <c r="BF15" s="72">
        <f t="shared" si="7"/>
        <v>2.941176470588247E-2</v>
      </c>
      <c r="BH15" s="44" t="s">
        <v>125</v>
      </c>
      <c r="BI15" s="45">
        <v>65035.813008830861</v>
      </c>
      <c r="BJ15" s="45">
        <v>18433.879842248083</v>
      </c>
      <c r="BK15" s="46">
        <f>BI15*'Commercial Carbon Calculator'!$CJ$9*'Commercial Carbon Calculator'!$CJ$11</f>
        <v>143379254.07552868</v>
      </c>
      <c r="BL15" s="47">
        <f>BJ15*'Commercial Carbon Calculator'!$CJ$9*'Commercial Carbon Calculator'!$CJ$11</f>
        <v>40639700.177816965</v>
      </c>
      <c r="BM15" s="45">
        <v>11400</v>
      </c>
      <c r="BN15" s="48">
        <f t="shared" si="0"/>
        <v>12.577127550484972</v>
      </c>
      <c r="BO15" s="49">
        <f t="shared" si="1"/>
        <v>3.5648859805102604</v>
      </c>
      <c r="BP15" s="19"/>
      <c r="BQ15" s="25" t="s">
        <v>125</v>
      </c>
      <c r="BR15" s="26">
        <f>'Commercial Carbon Calculator'!BD16</f>
        <v>1582.9203336919522</v>
      </c>
      <c r="BS15" s="27">
        <f>'Commercial Carbon Calculator'!BO15</f>
        <v>3.5648859805102604</v>
      </c>
      <c r="BT15" s="28">
        <f>'Commercial Carbon Calculator'!BN15</f>
        <v>12.577127550484972</v>
      </c>
      <c r="BU15" s="101">
        <v>5979</v>
      </c>
      <c r="BV15" s="97"/>
      <c r="BW15" s="7" t="str">
        <f t="shared" si="2"/>
        <v>CO</v>
      </c>
      <c r="BX15" s="82">
        <f t="shared" si="3"/>
        <v>1322.7449999999999</v>
      </c>
      <c r="BY15" s="82">
        <f t="shared" si="4"/>
        <v>0.40500000000000003</v>
      </c>
      <c r="BZ15" s="82">
        <f t="shared" si="5"/>
        <v>0.71</v>
      </c>
      <c r="CA15" s="84">
        <f t="shared" si="6"/>
        <v>7480.8355738889286</v>
      </c>
      <c r="CB15" s="83"/>
      <c r="CD15" s="7" t="s">
        <v>138</v>
      </c>
      <c r="CE15" s="14">
        <v>13</v>
      </c>
      <c r="CF15" s="16">
        <v>192</v>
      </c>
      <c r="CG15" s="11">
        <v>0.36</v>
      </c>
      <c r="CP15" s="7" t="s">
        <v>30</v>
      </c>
      <c r="CQ15" s="8" t="s">
        <v>31</v>
      </c>
      <c r="CR15" s="9"/>
      <c r="CU15" s="8" t="s">
        <v>28</v>
      </c>
      <c r="CV15" s="8" t="s">
        <v>28</v>
      </c>
      <c r="CW15" s="8" t="s">
        <v>416</v>
      </c>
      <c r="CX15" s="8" t="s">
        <v>416</v>
      </c>
      <c r="CY15" s="8" t="s">
        <v>440</v>
      </c>
      <c r="CZ15" s="8" t="s">
        <v>440</v>
      </c>
      <c r="DA15" s="8" t="s">
        <v>125</v>
      </c>
    </row>
    <row r="16" spans="2:105" ht="15" customHeight="1" x14ac:dyDescent="0.25">
      <c r="B16" s="185"/>
      <c r="C16" s="193"/>
      <c r="D16" s="193"/>
      <c r="E16" s="190"/>
      <c r="F16" s="186"/>
      <c r="G16" s="186"/>
      <c r="H16" s="186"/>
      <c r="I16" s="186"/>
      <c r="J16" s="186"/>
      <c r="K16" s="186"/>
      <c r="L16" s="186"/>
      <c r="M16" s="186"/>
      <c r="N16" s="186"/>
      <c r="O16" s="186"/>
      <c r="P16" s="186"/>
      <c r="Q16" s="186"/>
      <c r="R16" s="188"/>
      <c r="T16" s="299">
        <v>7</v>
      </c>
      <c r="U16" s="300" t="s">
        <v>31</v>
      </c>
      <c r="V16" s="92">
        <v>12814.8</v>
      </c>
      <c r="W16" s="92">
        <v>166386788.63100001</v>
      </c>
      <c r="X16" s="92">
        <v>40050037.538999997</v>
      </c>
      <c r="Y16" s="92">
        <v>4690.6350000000002</v>
      </c>
      <c r="Z16" s="92">
        <v>426.10399999999998</v>
      </c>
      <c r="AA16" s="92">
        <v>9499416.5</v>
      </c>
      <c r="AB16" s="92">
        <v>0.23400000000000001</v>
      </c>
      <c r="AC16" s="92">
        <v>2.1000000000000001E-2</v>
      </c>
      <c r="AD16" s="92">
        <v>474.37700000000001</v>
      </c>
      <c r="AE16" s="92">
        <v>5.6000000000000001E-2</v>
      </c>
      <c r="AF16" s="92">
        <v>0.06</v>
      </c>
      <c r="AG16" s="92">
        <v>5.0000000000000001E-3</v>
      </c>
      <c r="AH16" s="92">
        <v>114.185</v>
      </c>
      <c r="AI16" s="92">
        <v>0.41299999999999998</v>
      </c>
      <c r="AJ16" s="92">
        <v>3.9E-2</v>
      </c>
      <c r="AK16" s="92">
        <v>839.12800000000004</v>
      </c>
      <c r="AL16" s="92">
        <v>3.1E-2</v>
      </c>
      <c r="AM16" s="92">
        <v>2E-3</v>
      </c>
      <c r="AN16" s="92">
        <v>117.331</v>
      </c>
      <c r="AO16" s="92">
        <v>53051.733999999997</v>
      </c>
      <c r="AP16" s="92">
        <v>12195.707</v>
      </c>
      <c r="AQ16" s="92">
        <v>21343095.175999999</v>
      </c>
      <c r="AR16" s="92">
        <v>0</v>
      </c>
      <c r="AS16" s="92">
        <v>0</v>
      </c>
      <c r="AT16" s="92">
        <v>0</v>
      </c>
      <c r="AU16" s="92">
        <v>0.63260003846506496</v>
      </c>
      <c r="AV16" s="92">
        <v>0</v>
      </c>
      <c r="AW16" s="92">
        <v>0.567687344840207</v>
      </c>
      <c r="AX16" s="95">
        <v>4154.4727259987112</v>
      </c>
      <c r="AY16" s="96">
        <f t="shared" si="8"/>
        <v>7151.8013142306809</v>
      </c>
      <c r="BA16" s="68" t="s">
        <v>125</v>
      </c>
      <c r="BB16" s="69">
        <v>718</v>
      </c>
      <c r="BC16" s="70">
        <v>770</v>
      </c>
      <c r="BD16" s="71">
        <f>BB16*1000/'Commercial Carbon Calculator'!$CJ$12</f>
        <v>1582.9203336919522</v>
      </c>
      <c r="BE16" s="71">
        <f>BC16*1000/'Commercial Carbon Calculator'!$CJ$12</f>
        <v>1697.5608035415087</v>
      </c>
      <c r="BF16" s="72">
        <f t="shared" si="7"/>
        <v>7.2423398328690824E-2</v>
      </c>
      <c r="BH16" s="44" t="s">
        <v>126</v>
      </c>
      <c r="BI16" s="45">
        <v>11970.557780341796</v>
      </c>
      <c r="BJ16" s="45">
        <v>18987.876697569071</v>
      </c>
      <c r="BK16" s="46">
        <f>BI16*'Commercial Carbon Calculator'!$CJ$9*'Commercial Carbon Calculator'!$CJ$11</f>
        <v>26390531.093697131</v>
      </c>
      <c r="BL16" s="47">
        <f>BJ16*'Commercial Carbon Calculator'!$CJ$9*'Commercial Carbon Calculator'!$CJ$11</f>
        <v>41861052.724994719</v>
      </c>
      <c r="BM16" s="45">
        <v>151000</v>
      </c>
      <c r="BN16" s="48">
        <f t="shared" si="0"/>
        <v>0.17477172909733199</v>
      </c>
      <c r="BO16" s="49">
        <f t="shared" si="1"/>
        <v>0.27722551473506435</v>
      </c>
      <c r="BP16" s="19"/>
      <c r="BQ16" s="25" t="s">
        <v>126</v>
      </c>
      <c r="BR16" s="26">
        <f>'Commercial Carbon Calculator'!BD17</f>
        <v>216.05319317801019</v>
      </c>
      <c r="BS16" s="27">
        <f>'Commercial Carbon Calculator'!BO16</f>
        <v>0.27722551473506435</v>
      </c>
      <c r="BT16" s="28">
        <f>'Commercial Carbon Calculator'!BN16</f>
        <v>0.17477172909733199</v>
      </c>
      <c r="BU16" s="101">
        <v>2686</v>
      </c>
      <c r="BV16" s="97"/>
      <c r="BW16" s="7" t="str">
        <f t="shared" si="2"/>
        <v>CT</v>
      </c>
      <c r="BX16" s="82">
        <f t="shared" si="3"/>
        <v>474.37700000000001</v>
      </c>
      <c r="BY16" s="82">
        <f t="shared" si="4"/>
        <v>2.1000000000000001E-2</v>
      </c>
      <c r="BZ16" s="82">
        <f t="shared" si="5"/>
        <v>0.23400000000000001</v>
      </c>
      <c r="CA16" s="84">
        <f t="shared" si="6"/>
        <v>4154.4727259987112</v>
      </c>
      <c r="CB16" s="83"/>
      <c r="CD16" s="7" t="s">
        <v>139</v>
      </c>
      <c r="CE16" s="14">
        <v>62</v>
      </c>
      <c r="CF16" s="16">
        <v>167</v>
      </c>
      <c r="CG16" s="11">
        <v>0.37</v>
      </c>
      <c r="CP16" s="7" t="s">
        <v>32</v>
      </c>
      <c r="CQ16" s="8" t="s">
        <v>33</v>
      </c>
      <c r="CR16" s="9"/>
      <c r="CU16" s="8" t="s">
        <v>30</v>
      </c>
      <c r="CV16" s="8" t="s">
        <v>30</v>
      </c>
      <c r="CW16" s="8" t="s">
        <v>417</v>
      </c>
      <c r="CX16" s="8" t="s">
        <v>417</v>
      </c>
      <c r="CY16" s="8" t="s">
        <v>441</v>
      </c>
      <c r="CZ16" s="8" t="s">
        <v>441</v>
      </c>
      <c r="DA16" s="8" t="s">
        <v>126</v>
      </c>
    </row>
    <row r="17" spans="1:105" ht="15" customHeight="1" x14ac:dyDescent="0.25">
      <c r="B17" s="185"/>
      <c r="C17" s="193" t="s">
        <v>380</v>
      </c>
      <c r="D17" s="193"/>
      <c r="E17" s="267"/>
      <c r="F17" s="194"/>
      <c r="G17" s="267"/>
      <c r="H17" s="195"/>
      <c r="I17" s="267"/>
      <c r="J17" s="195"/>
      <c r="K17" s="267"/>
      <c r="L17" s="195"/>
      <c r="M17" s="267"/>
      <c r="N17" s="195"/>
      <c r="O17" s="267"/>
      <c r="P17" s="195"/>
      <c r="Q17" s="267"/>
      <c r="R17" s="188"/>
      <c r="T17" s="299">
        <v>8</v>
      </c>
      <c r="U17" s="300" t="s">
        <v>33</v>
      </c>
      <c r="V17" s="92">
        <v>49.9</v>
      </c>
      <c r="W17" s="92">
        <v>1594084.3870000001</v>
      </c>
      <c r="X17" s="92">
        <v>174080</v>
      </c>
      <c r="Y17" s="92">
        <v>279.49</v>
      </c>
      <c r="Z17" s="92">
        <v>3.2210000000000001</v>
      </c>
      <c r="AA17" s="92">
        <v>69333.42</v>
      </c>
      <c r="AB17" s="92">
        <v>3.2109999999999999</v>
      </c>
      <c r="AC17" s="92">
        <v>3.6999999999999998E-2</v>
      </c>
      <c r="AD17" s="92">
        <v>796.57</v>
      </c>
      <c r="AE17" s="92">
        <v>0.35099999999999998</v>
      </c>
      <c r="AF17" s="92">
        <v>0.34300000000000003</v>
      </c>
      <c r="AG17" s="92">
        <v>4.0000000000000001E-3</v>
      </c>
      <c r="AH17" s="92">
        <v>86.988</v>
      </c>
      <c r="AI17" s="92">
        <v>3.383</v>
      </c>
      <c r="AJ17" s="92">
        <v>0.11799999999999999</v>
      </c>
      <c r="AK17" s="92">
        <v>718.04</v>
      </c>
      <c r="AL17" s="92">
        <v>0.28899999999999998</v>
      </c>
      <c r="AM17" s="92">
        <v>3.0000000000000001E-3</v>
      </c>
      <c r="AN17" s="92">
        <v>116.889</v>
      </c>
      <c r="AO17" s="92">
        <v>0</v>
      </c>
      <c r="AP17" s="92">
        <v>0</v>
      </c>
      <c r="AQ17" s="92">
        <v>110123.04</v>
      </c>
      <c r="AR17" s="92">
        <v>0</v>
      </c>
      <c r="AS17" s="92">
        <v>2.2652703167258401E-2</v>
      </c>
      <c r="AT17" s="92">
        <v>3.5596080249059598E-3</v>
      </c>
      <c r="AU17" s="92">
        <v>0.913987723289587</v>
      </c>
      <c r="AV17" s="92">
        <v>0</v>
      </c>
      <c r="AW17" s="92">
        <v>0.94928195099219903</v>
      </c>
      <c r="AX17" s="95">
        <v>9157.1943187040451</v>
      </c>
      <c r="AY17" s="96">
        <f t="shared" si="8"/>
        <v>6142.9219173746033</v>
      </c>
      <c r="BA17" s="68" t="s">
        <v>126</v>
      </c>
      <c r="BB17" s="69">
        <v>98</v>
      </c>
      <c r="BC17" s="70">
        <v>110</v>
      </c>
      <c r="BD17" s="71">
        <f>BB17*1000/'Commercial Carbon Calculator'!$CJ$12</f>
        <v>216.05319317801019</v>
      </c>
      <c r="BE17" s="71">
        <f>BC17*1000/'Commercial Carbon Calculator'!$CJ$12</f>
        <v>242.50868622021554</v>
      </c>
      <c r="BF17" s="72">
        <f t="shared" si="7"/>
        <v>0.12244897959183665</v>
      </c>
      <c r="BH17" s="44" t="s">
        <v>127</v>
      </c>
      <c r="BI17" s="45">
        <v>65.63</v>
      </c>
      <c r="BJ17" s="45">
        <v>26.841000000000001</v>
      </c>
      <c r="BK17" s="46">
        <f>BI17*'Commercial Carbon Calculator'!$CJ$9*'Commercial Carbon Calculator'!$CJ$11</f>
        <v>144689.21059999996</v>
      </c>
      <c r="BL17" s="47">
        <f>BJ17*'Commercial Carbon Calculator'!$CJ$9*'Commercial Carbon Calculator'!$CJ$11</f>
        <v>59174.205419999998</v>
      </c>
      <c r="BM17" s="45">
        <v>492</v>
      </c>
      <c r="BN17" s="48">
        <f t="shared" si="0"/>
        <v>0.29408376138211373</v>
      </c>
      <c r="BO17" s="49">
        <f t="shared" si="1"/>
        <v>0.12027277524390242</v>
      </c>
      <c r="BP17" s="19"/>
      <c r="BQ17" s="25" t="s">
        <v>127</v>
      </c>
      <c r="BR17" s="26">
        <f>'Commercial Carbon Calculator'!BD18</f>
        <v>4.2328788867528528</v>
      </c>
      <c r="BS17" s="27">
        <f>'Commercial Carbon Calculator'!BO17</f>
        <v>0.12027277524390242</v>
      </c>
      <c r="BT17" s="28">
        <f>'Commercial Carbon Calculator'!BN17</f>
        <v>0.29408376138211373</v>
      </c>
      <c r="BU17" s="101">
        <v>7864</v>
      </c>
      <c r="BV17" s="97"/>
      <c r="BW17" s="7" t="str">
        <f t="shared" si="2"/>
        <v>DC</v>
      </c>
      <c r="BX17" s="82">
        <f t="shared" si="3"/>
        <v>796.57</v>
      </c>
      <c r="BY17" s="82">
        <f t="shared" si="4"/>
        <v>3.6999999999999998E-2</v>
      </c>
      <c r="BZ17" s="82">
        <f t="shared" si="5"/>
        <v>3.2109999999999999</v>
      </c>
      <c r="CA17" s="84">
        <f t="shared" si="6"/>
        <v>9157.1943187040451</v>
      </c>
      <c r="CB17" s="83"/>
      <c r="CD17" s="6" t="s">
        <v>140</v>
      </c>
      <c r="CE17" s="15">
        <v>8</v>
      </c>
      <c r="CF17" s="17">
        <v>76</v>
      </c>
      <c r="CG17" s="13">
        <v>0.64</v>
      </c>
      <c r="CP17" s="7" t="s">
        <v>34</v>
      </c>
      <c r="CQ17" s="8" t="s">
        <v>35</v>
      </c>
      <c r="CR17" s="9"/>
      <c r="CU17" s="8" t="s">
        <v>32</v>
      </c>
      <c r="CV17" s="8" t="s">
        <v>32</v>
      </c>
      <c r="CW17" s="8" t="s">
        <v>421</v>
      </c>
      <c r="CX17" s="8" t="s">
        <v>421</v>
      </c>
      <c r="CY17" s="8" t="s">
        <v>442</v>
      </c>
      <c r="CZ17" s="8" t="s">
        <v>442</v>
      </c>
      <c r="DA17" s="8" t="s">
        <v>127</v>
      </c>
    </row>
    <row r="18" spans="1:105" s="104" customFormat="1" ht="15" customHeight="1" x14ac:dyDescent="0.25">
      <c r="B18" s="185"/>
      <c r="C18" s="193"/>
      <c r="D18" s="193"/>
      <c r="E18" s="190"/>
      <c r="F18" s="186"/>
      <c r="G18" s="186"/>
      <c r="H18" s="186"/>
      <c r="I18" s="186"/>
      <c r="J18" s="186"/>
      <c r="K18" s="186"/>
      <c r="L18" s="186"/>
      <c r="M18" s="186"/>
      <c r="N18" s="186"/>
      <c r="O18" s="186"/>
      <c r="P18" s="186"/>
      <c r="Q18" s="186"/>
      <c r="R18" s="188"/>
      <c r="T18" s="303">
        <v>9</v>
      </c>
      <c r="U18" s="304" t="s">
        <v>35</v>
      </c>
      <c r="V18" s="92">
        <v>4066.9</v>
      </c>
      <c r="W18" s="92">
        <v>32362464.848000001</v>
      </c>
      <c r="X18" s="92">
        <v>5258538.0010000002</v>
      </c>
      <c r="Y18" s="92">
        <v>449.625</v>
      </c>
      <c r="Z18" s="92">
        <v>305.77699999999999</v>
      </c>
      <c r="AA18" s="92">
        <v>1866711.5689999999</v>
      </c>
      <c r="AB18" s="92">
        <v>0.17100000000000001</v>
      </c>
      <c r="AC18" s="92">
        <v>0.11600000000000001</v>
      </c>
      <c r="AD18" s="92">
        <v>709.97400000000005</v>
      </c>
      <c r="AE18" s="92">
        <v>2.8000000000000001E-2</v>
      </c>
      <c r="AF18" s="92">
        <v>2.9000000000000001E-2</v>
      </c>
      <c r="AG18" s="92">
        <v>1.9E-2</v>
      </c>
      <c r="AH18" s="92">
        <v>115.363</v>
      </c>
      <c r="AI18" s="92">
        <v>0.17299999999999999</v>
      </c>
      <c r="AJ18" s="92">
        <v>0.20200000000000001</v>
      </c>
      <c r="AK18" s="92">
        <v>1010.4880000000001</v>
      </c>
      <c r="AL18" s="92">
        <v>2.8000000000000001E-2</v>
      </c>
      <c r="AM18" s="92">
        <v>1.9E-2</v>
      </c>
      <c r="AN18" s="92">
        <v>117.69799999999999</v>
      </c>
      <c r="AO18" s="92">
        <v>119120.1</v>
      </c>
      <c r="AP18" s="92">
        <v>18718.333999999999</v>
      </c>
      <c r="AQ18" s="92">
        <v>4806239.1579999998</v>
      </c>
      <c r="AR18" s="92">
        <v>193994.38</v>
      </c>
      <c r="AS18" s="92">
        <v>8.6745054678559502E-2</v>
      </c>
      <c r="AT18" s="92">
        <v>6.2265876639783103E-3</v>
      </c>
      <c r="AU18" s="92">
        <v>0.74074634009629803</v>
      </c>
      <c r="AV18" s="92">
        <v>3.6891314784459797E-2</v>
      </c>
      <c r="AW18" s="92">
        <v>0.988765506648004</v>
      </c>
      <c r="AX18" s="95">
        <v>6154.2704154359499</v>
      </c>
      <c r="AY18" s="96">
        <f t="shared" si="8"/>
        <v>8585.4305085897813</v>
      </c>
      <c r="BA18" s="119" t="s">
        <v>127</v>
      </c>
      <c r="BB18" s="120">
        <v>1.92</v>
      </c>
      <c r="BC18" s="121">
        <v>2.04</v>
      </c>
      <c r="BD18" s="122">
        <f>BB18*1000/'Commercial Carbon Calculator'!$CJ$12</f>
        <v>4.2328788867528528</v>
      </c>
      <c r="BE18" s="122">
        <f>BC18*1000/'Commercial Carbon Calculator'!$CJ$12</f>
        <v>4.4974338171749064</v>
      </c>
      <c r="BF18" s="123">
        <f t="shared" si="7"/>
        <v>6.25E-2</v>
      </c>
      <c r="BH18" s="124" t="s">
        <v>128</v>
      </c>
      <c r="BI18" s="125">
        <v>1622.9466400000001</v>
      </c>
      <c r="BJ18" s="125">
        <v>8275.0073475669069</v>
      </c>
      <c r="BK18" s="126">
        <f>BI18*'Commercial Carbon Calculator'!$CJ$9*'Commercial Carbon Calculator'!$CJ$11</f>
        <v>3577980.6214768002</v>
      </c>
      <c r="BL18" s="127">
        <f>BJ18*'Commercial Carbon Calculator'!$CJ$9*'Commercial Carbon Calculator'!$CJ$11</f>
        <v>18243246.698592953</v>
      </c>
      <c r="BM18" s="125">
        <v>177000</v>
      </c>
      <c r="BN18" s="128">
        <f t="shared" si="0"/>
        <v>2.0214579782354802E-2</v>
      </c>
      <c r="BO18" s="129">
        <f t="shared" si="1"/>
        <v>0.1030691903875308</v>
      </c>
      <c r="BQ18" s="130" t="s">
        <v>128</v>
      </c>
      <c r="BR18" s="131">
        <f>'Commercial Carbon Calculator'!BD19</f>
        <v>4.4092488403675549</v>
      </c>
      <c r="BS18" s="132">
        <f>'Commercial Carbon Calculator'!BO18</f>
        <v>0.1030691903875308</v>
      </c>
      <c r="BT18" s="133">
        <f>'Commercial Carbon Calculator'!BN18</f>
        <v>2.0214579782354802E-2</v>
      </c>
      <c r="BU18" s="134">
        <v>101</v>
      </c>
      <c r="BV18" s="135"/>
      <c r="BW18" s="106" t="str">
        <f t="shared" si="2"/>
        <v>DE</v>
      </c>
      <c r="BX18" s="107">
        <f t="shared" si="3"/>
        <v>709.97400000000005</v>
      </c>
      <c r="BY18" s="107">
        <f t="shared" si="4"/>
        <v>0.11600000000000001</v>
      </c>
      <c r="BZ18" s="107">
        <f t="shared" si="5"/>
        <v>0.17100000000000001</v>
      </c>
      <c r="CA18" s="108">
        <f t="shared" si="6"/>
        <v>6154.2704154359499</v>
      </c>
      <c r="CB18" s="109"/>
      <c r="CP18" s="106" t="s">
        <v>36</v>
      </c>
      <c r="CQ18" s="110" t="s">
        <v>37</v>
      </c>
      <c r="CR18" s="111"/>
      <c r="CU18" s="8" t="s">
        <v>34</v>
      </c>
      <c r="CV18" s="8" t="s">
        <v>34</v>
      </c>
      <c r="CW18" s="8" t="s">
        <v>418</v>
      </c>
      <c r="CX18" s="8" t="s">
        <v>418</v>
      </c>
      <c r="CY18" s="4" t="s">
        <v>443</v>
      </c>
      <c r="CZ18" s="4" t="s">
        <v>443</v>
      </c>
      <c r="DA18" s="8" t="s">
        <v>128</v>
      </c>
    </row>
    <row r="19" spans="1:105" ht="15" customHeight="1" x14ac:dyDescent="0.25">
      <c r="B19" s="185"/>
      <c r="C19" s="193" t="s">
        <v>381</v>
      </c>
      <c r="D19" s="193"/>
      <c r="E19" s="267"/>
      <c r="F19" s="194"/>
      <c r="G19" s="267"/>
      <c r="H19" s="195"/>
      <c r="I19" s="267"/>
      <c r="J19" s="195"/>
      <c r="K19" s="267"/>
      <c r="L19" s="195"/>
      <c r="M19" s="267"/>
      <c r="N19" s="195"/>
      <c r="O19" s="267"/>
      <c r="P19" s="195"/>
      <c r="Q19" s="267"/>
      <c r="R19" s="188"/>
      <c r="T19" s="299">
        <v>10</v>
      </c>
      <c r="U19" s="300" t="s">
        <v>37</v>
      </c>
      <c r="V19" s="92">
        <v>108054.7</v>
      </c>
      <c r="W19" s="92">
        <v>1649071242.3510001</v>
      </c>
      <c r="X19" s="92">
        <v>244949921.38800001</v>
      </c>
      <c r="Y19" s="92">
        <v>40368.821000000004</v>
      </c>
      <c r="Z19" s="92">
        <v>21423.446</v>
      </c>
      <c r="AA19" s="92">
        <v>107001638.708</v>
      </c>
      <c r="AB19" s="92">
        <v>0.33</v>
      </c>
      <c r="AC19" s="92">
        <v>0.17499999999999999</v>
      </c>
      <c r="AD19" s="92">
        <v>873.66099999999994</v>
      </c>
      <c r="AE19" s="92">
        <v>4.9000000000000002E-2</v>
      </c>
      <c r="AF19" s="92">
        <v>4.9000000000000002E-2</v>
      </c>
      <c r="AG19" s="92">
        <v>2.5999999999999999E-2</v>
      </c>
      <c r="AH19" s="92">
        <v>129.77199999999999</v>
      </c>
      <c r="AI19" s="92">
        <v>0.38100000000000001</v>
      </c>
      <c r="AJ19" s="92">
        <v>0.42399999999999999</v>
      </c>
      <c r="AK19" s="92">
        <v>1259.153</v>
      </c>
      <c r="AL19" s="92">
        <v>3.6999999999999998E-2</v>
      </c>
      <c r="AM19" s="92">
        <v>2.3E-2</v>
      </c>
      <c r="AN19" s="92">
        <v>132.84200000000001</v>
      </c>
      <c r="AO19" s="92">
        <v>21248194.327</v>
      </c>
      <c r="AP19" s="92">
        <v>1525202.159</v>
      </c>
      <c r="AQ19" s="92">
        <v>181445757.79800001</v>
      </c>
      <c r="AR19" s="92">
        <v>4403.7730000000001</v>
      </c>
      <c r="AS19" s="92">
        <v>0.19557196531946999</v>
      </c>
      <c r="AT19" s="92">
        <v>1.9173627406281399E-3</v>
      </c>
      <c r="AU19" s="92">
        <v>0.455849321781296</v>
      </c>
      <c r="AV19" s="92">
        <v>1.7978258472135201E-5</v>
      </c>
      <c r="AW19" s="92">
        <v>0.86459337954526405</v>
      </c>
      <c r="AX19" s="95">
        <v>6732.2791246741235</v>
      </c>
      <c r="AY19" s="96">
        <f t="shared" si="8"/>
        <v>9478.5760527543989</v>
      </c>
      <c r="BA19" s="68" t="s">
        <v>128</v>
      </c>
      <c r="BB19" s="69">
        <v>2</v>
      </c>
      <c r="BC19" s="70">
        <v>2</v>
      </c>
      <c r="BD19" s="71">
        <f>BB19*1000/'Commercial Carbon Calculator'!$CJ$12</f>
        <v>4.4092488403675549</v>
      </c>
      <c r="BE19" s="71">
        <f>BC19*1000/'Commercial Carbon Calculator'!$CJ$12</f>
        <v>4.4092488403675549</v>
      </c>
      <c r="BF19" s="72">
        <f t="shared" si="7"/>
        <v>0</v>
      </c>
      <c r="BH19" s="50" t="s">
        <v>129</v>
      </c>
      <c r="BI19" s="51">
        <v>91918.95660869655</v>
      </c>
      <c r="BJ19" s="51">
        <v>36803.729927236527</v>
      </c>
      <c r="BK19" s="52">
        <f>BI19*'Commercial Carbon Calculator'!$CJ$9*'Commercial Carbon Calculator'!$CJ$11</f>
        <v>202646370.11866456</v>
      </c>
      <c r="BL19" s="53">
        <f>BJ19*'Commercial Carbon Calculator'!$CJ$9*'Commercial Carbon Calculator'!$CJ$11</f>
        <v>81138239.072184175</v>
      </c>
      <c r="BM19" s="51">
        <v>20800</v>
      </c>
      <c r="BN19" s="54">
        <f t="shared" si="0"/>
        <v>9.7426139480127194</v>
      </c>
      <c r="BO19" s="55">
        <f t="shared" si="1"/>
        <v>3.9008768784703931</v>
      </c>
      <c r="BP19" s="19"/>
      <c r="BQ19" s="29" t="s">
        <v>129</v>
      </c>
      <c r="BR19" s="30">
        <f>'Commercial Carbon Calculator'!BD20</f>
        <v>1642.4451930369144</v>
      </c>
      <c r="BS19" s="31">
        <f>'Commercial Carbon Calculator'!BO19</f>
        <v>3.9008768784703931</v>
      </c>
      <c r="BT19" s="32">
        <f>'Commercial Carbon Calculator'!BN19</f>
        <v>9.7426139480127194</v>
      </c>
      <c r="BU19" s="103">
        <v>5711</v>
      </c>
      <c r="BV19" s="97"/>
      <c r="BW19" s="7" t="str">
        <f t="shared" si="2"/>
        <v>FL</v>
      </c>
      <c r="BX19" s="82">
        <f t="shared" si="3"/>
        <v>873.66099999999994</v>
      </c>
      <c r="BY19" s="82">
        <f t="shared" si="4"/>
        <v>0.17499999999999999</v>
      </c>
      <c r="BZ19" s="82">
        <f t="shared" si="5"/>
        <v>0.33</v>
      </c>
      <c r="CA19" s="84">
        <f t="shared" si="6"/>
        <v>6732.2791246741235</v>
      </c>
      <c r="CB19" s="83"/>
      <c r="CP19" s="7" t="s">
        <v>38</v>
      </c>
      <c r="CQ19" s="8" t="s">
        <v>39</v>
      </c>
      <c r="CR19" s="9"/>
      <c r="CU19" s="110" t="s">
        <v>36</v>
      </c>
      <c r="CV19" s="110" t="s">
        <v>36</v>
      </c>
      <c r="CW19" s="8" t="s">
        <v>420</v>
      </c>
      <c r="CX19" s="8" t="s">
        <v>420</v>
      </c>
      <c r="DA19" s="4" t="s">
        <v>129</v>
      </c>
    </row>
    <row r="20" spans="1:105" ht="15" customHeight="1" x14ac:dyDescent="0.25">
      <c r="B20" s="185"/>
      <c r="C20" s="186"/>
      <c r="D20" s="186"/>
      <c r="E20" s="190"/>
      <c r="F20" s="186"/>
      <c r="G20" s="186"/>
      <c r="H20" s="186"/>
      <c r="I20" s="186"/>
      <c r="J20" s="186"/>
      <c r="K20" s="186"/>
      <c r="L20" s="186"/>
      <c r="M20" s="186"/>
      <c r="N20" s="186"/>
      <c r="O20" s="186"/>
      <c r="P20" s="186"/>
      <c r="Q20" s="186"/>
      <c r="R20" s="188"/>
      <c r="T20" s="299">
        <v>11</v>
      </c>
      <c r="U20" s="300" t="s">
        <v>39</v>
      </c>
      <c r="V20" s="92">
        <v>53593.9</v>
      </c>
      <c r="W20" s="92">
        <v>769505620.07299995</v>
      </c>
      <c r="X20" s="92">
        <v>128595116.561</v>
      </c>
      <c r="Y20" s="92">
        <v>24658.74</v>
      </c>
      <c r="Z20" s="92">
        <v>18952.849999999999</v>
      </c>
      <c r="AA20" s="92">
        <v>56338061.487999998</v>
      </c>
      <c r="AB20" s="92">
        <v>0.38400000000000001</v>
      </c>
      <c r="AC20" s="92">
        <v>0.29499999999999998</v>
      </c>
      <c r="AD20" s="92">
        <v>876.20799999999997</v>
      </c>
      <c r="AE20" s="92">
        <v>6.4000000000000001E-2</v>
      </c>
      <c r="AF20" s="92">
        <v>4.5999999999999999E-2</v>
      </c>
      <c r="AG20" s="92">
        <v>4.9000000000000002E-2</v>
      </c>
      <c r="AH20" s="92">
        <v>146.42699999999999</v>
      </c>
      <c r="AI20" s="92">
        <v>0.55100000000000005</v>
      </c>
      <c r="AJ20" s="92">
        <v>6.7670000000000003</v>
      </c>
      <c r="AK20" s="92">
        <v>1706.675</v>
      </c>
      <c r="AL20" s="92">
        <v>5.8999999999999997E-2</v>
      </c>
      <c r="AM20" s="92">
        <v>3.5000000000000003E-2</v>
      </c>
      <c r="AN20" s="92">
        <v>154.251</v>
      </c>
      <c r="AO20" s="92">
        <v>25149599.664000001</v>
      </c>
      <c r="AP20" s="92">
        <v>246563.48499999999</v>
      </c>
      <c r="AQ20" s="92">
        <v>58619996.640000001</v>
      </c>
      <c r="AR20" s="92">
        <v>93007.975000000006</v>
      </c>
      <c r="AS20" s="92">
        <v>0.13353294787496001</v>
      </c>
      <c r="AT20" s="92">
        <v>0.70401750546311803</v>
      </c>
      <c r="AU20" s="92">
        <v>0</v>
      </c>
      <c r="AV20" s="92">
        <v>7.2326210771344896E-4</v>
      </c>
      <c r="AW20" s="92">
        <v>0.69587114157162999</v>
      </c>
      <c r="AX20" s="95">
        <v>5983.9412308318842</v>
      </c>
      <c r="AY20" s="96">
        <f t="shared" si="8"/>
        <v>11064.271868577836</v>
      </c>
      <c r="BA20" s="58" t="s">
        <v>129</v>
      </c>
      <c r="BB20" s="59">
        <v>745</v>
      </c>
      <c r="BC20" s="60">
        <v>790</v>
      </c>
      <c r="BD20" s="73">
        <f>BB20*1000/'Commercial Carbon Calculator'!$CJ$12</f>
        <v>1642.4451930369144</v>
      </c>
      <c r="BE20" s="73">
        <f>BC20*1000/'Commercial Carbon Calculator'!$CJ$12</f>
        <v>1741.6532919451843</v>
      </c>
      <c r="BF20" s="74">
        <f t="shared" si="7"/>
        <v>6.0402684563758413E-2</v>
      </c>
      <c r="BP20" s="19"/>
      <c r="BQ20" s="19"/>
      <c r="BR20" s="19"/>
      <c r="BS20" s="19"/>
      <c r="BT20" s="19"/>
      <c r="BU20" s="19"/>
      <c r="BV20" s="9"/>
      <c r="BW20" s="7" t="str">
        <f t="shared" si="2"/>
        <v>GA</v>
      </c>
      <c r="BX20" s="82">
        <f t="shared" si="3"/>
        <v>876.20799999999997</v>
      </c>
      <c r="BY20" s="82">
        <f t="shared" si="4"/>
        <v>0.29499999999999998</v>
      </c>
      <c r="BZ20" s="82">
        <f t="shared" si="5"/>
        <v>0.38400000000000001</v>
      </c>
      <c r="CA20" s="84">
        <f t="shared" si="6"/>
        <v>5983.9412308318842</v>
      </c>
      <c r="CB20" s="83"/>
      <c r="CP20" s="7" t="s">
        <v>40</v>
      </c>
      <c r="CQ20" s="8" t="s">
        <v>41</v>
      </c>
      <c r="CR20" s="9"/>
      <c r="CU20" s="8" t="s">
        <v>38</v>
      </c>
      <c r="CV20" s="8" t="s">
        <v>38</v>
      </c>
      <c r="CW20" s="8" t="s">
        <v>422</v>
      </c>
      <c r="CX20" s="8" t="s">
        <v>422</v>
      </c>
    </row>
    <row r="21" spans="1:105" ht="15" customHeight="1" x14ac:dyDescent="0.25">
      <c r="B21" s="185"/>
      <c r="C21" s="193" t="s">
        <v>14</v>
      </c>
      <c r="D21" s="193"/>
      <c r="E21" s="372" t="s">
        <v>492</v>
      </c>
      <c r="F21" s="186"/>
      <c r="G21" s="186"/>
      <c r="H21" s="186"/>
      <c r="I21" s="186"/>
      <c r="J21" s="186"/>
      <c r="K21" s="186"/>
      <c r="L21" s="186"/>
      <c r="M21" s="186"/>
      <c r="N21" s="186"/>
      <c r="O21" s="186"/>
      <c r="P21" s="186"/>
      <c r="Q21" s="186"/>
      <c r="R21" s="188"/>
      <c r="T21" s="299">
        <v>12</v>
      </c>
      <c r="U21" s="300" t="s">
        <v>41</v>
      </c>
      <c r="V21" s="92">
        <v>3871.9</v>
      </c>
      <c r="W21" s="92">
        <v>93487363.671000004</v>
      </c>
      <c r="X21" s="92">
        <v>9749998.3550000004</v>
      </c>
      <c r="Y21" s="92">
        <v>24199.920999999998</v>
      </c>
      <c r="Z21" s="92">
        <v>29970.498</v>
      </c>
      <c r="AA21" s="92">
        <v>7558872.2510000002</v>
      </c>
      <c r="AB21" s="92">
        <v>4.9640000000000004</v>
      </c>
      <c r="AC21" s="92">
        <v>6.1479999999999997</v>
      </c>
      <c r="AD21" s="92">
        <v>1550.538</v>
      </c>
      <c r="AE21" s="92">
        <v>0.51800000000000002</v>
      </c>
      <c r="AF21" s="92">
        <v>0.55100000000000005</v>
      </c>
      <c r="AG21" s="92">
        <v>0.64100000000000001</v>
      </c>
      <c r="AH21" s="92">
        <v>161.709</v>
      </c>
      <c r="AI21" s="92">
        <v>5.4640000000000004</v>
      </c>
      <c r="AJ21" s="92">
        <v>1.804</v>
      </c>
      <c r="AK21" s="92">
        <v>1769.019</v>
      </c>
      <c r="AL21" s="92">
        <v>0.54</v>
      </c>
      <c r="AM21" s="92">
        <v>0.70199999999999996</v>
      </c>
      <c r="AN21" s="92">
        <v>172.03100000000001</v>
      </c>
      <c r="AO21" s="92">
        <v>1301945.987</v>
      </c>
      <c r="AP21" s="92">
        <v>6864169.335</v>
      </c>
      <c r="AQ21" s="92">
        <v>0</v>
      </c>
      <c r="AR21" s="92">
        <v>5624.4369999999999</v>
      </c>
      <c r="AS21" s="92">
        <v>0.35370030192369301</v>
      </c>
      <c r="AT21" s="92">
        <v>2.2467531879129502E-3</v>
      </c>
      <c r="AU21" s="92">
        <v>0.124209557371059</v>
      </c>
      <c r="AV21" s="92">
        <v>5.7686544622146405E-4</v>
      </c>
      <c r="AW21" s="92">
        <v>0.90851381389172903</v>
      </c>
      <c r="AX21" s="95">
        <v>9588.4491737434746</v>
      </c>
      <c r="AY21" s="96">
        <f t="shared" si="8"/>
        <v>10283.140829269143</v>
      </c>
      <c r="BH21" s="43" t="s">
        <v>213</v>
      </c>
      <c r="BP21" s="19"/>
      <c r="BQ21" s="33" t="s">
        <v>207</v>
      </c>
      <c r="BR21" s="19"/>
      <c r="BS21" s="19"/>
      <c r="BT21" s="19"/>
      <c r="BU21" s="19"/>
      <c r="BV21" s="9"/>
      <c r="BW21" s="7" t="str">
        <f t="shared" si="2"/>
        <v>HI</v>
      </c>
      <c r="BX21" s="82">
        <f t="shared" si="3"/>
        <v>1550.538</v>
      </c>
      <c r="BY21" s="82">
        <f t="shared" si="4"/>
        <v>6.1479999999999997</v>
      </c>
      <c r="BZ21" s="82">
        <f t="shared" si="5"/>
        <v>4.9640000000000004</v>
      </c>
      <c r="CA21" s="84">
        <f t="shared" si="6"/>
        <v>9588.4491737434746</v>
      </c>
      <c r="CB21" s="83"/>
      <c r="CP21" s="7" t="s">
        <v>42</v>
      </c>
      <c r="CQ21" s="8" t="s">
        <v>43</v>
      </c>
      <c r="CR21" s="9"/>
      <c r="CU21" s="8" t="s">
        <v>40</v>
      </c>
      <c r="CV21" s="8" t="s">
        <v>40</v>
      </c>
      <c r="CW21" s="8" t="s">
        <v>423</v>
      </c>
      <c r="CX21" s="8" t="s">
        <v>423</v>
      </c>
    </row>
    <row r="22" spans="1:105" ht="15" customHeight="1" x14ac:dyDescent="0.25">
      <c r="B22" s="185"/>
      <c r="C22" s="186"/>
      <c r="D22" s="186"/>
      <c r="E22" s="373"/>
      <c r="F22" s="186"/>
      <c r="G22" s="186"/>
      <c r="H22" s="186"/>
      <c r="I22" s="186"/>
      <c r="J22" s="186"/>
      <c r="K22" s="186"/>
      <c r="L22" s="186"/>
      <c r="M22" s="186"/>
      <c r="N22" s="186"/>
      <c r="O22" s="186"/>
      <c r="P22" s="186"/>
      <c r="Q22" s="186"/>
      <c r="R22" s="188"/>
      <c r="T22" s="299">
        <v>13</v>
      </c>
      <c r="U22" s="300" t="s">
        <v>43</v>
      </c>
      <c r="V22" s="92">
        <v>26354</v>
      </c>
      <c r="W22" s="92">
        <v>281967925.33600003</v>
      </c>
      <c r="X22" s="92">
        <v>62649563.579999998</v>
      </c>
      <c r="Y22" s="92">
        <v>17477.755000000001</v>
      </c>
      <c r="Z22" s="92">
        <v>27330.984</v>
      </c>
      <c r="AA22" s="92">
        <v>26798117.649999999</v>
      </c>
      <c r="AB22" s="92">
        <v>0.55800000000000005</v>
      </c>
      <c r="AC22" s="92">
        <v>0.873</v>
      </c>
      <c r="AD22" s="92">
        <v>855.49300000000005</v>
      </c>
      <c r="AE22" s="92">
        <v>0.124</v>
      </c>
      <c r="AF22" s="92">
        <v>0.123</v>
      </c>
      <c r="AG22" s="92">
        <v>0.19400000000000001</v>
      </c>
      <c r="AH22" s="92">
        <v>190.07900000000001</v>
      </c>
      <c r="AI22" s="92">
        <v>1.1539999999999999</v>
      </c>
      <c r="AJ22" s="92">
        <v>0.20699999999999999</v>
      </c>
      <c r="AK22" s="92">
        <v>798.53499999999997</v>
      </c>
      <c r="AL22" s="92">
        <v>0.123</v>
      </c>
      <c r="AM22" s="92">
        <v>0.19500000000000001</v>
      </c>
      <c r="AN22" s="92">
        <v>190.964</v>
      </c>
      <c r="AO22" s="92">
        <v>22159202.504000001</v>
      </c>
      <c r="AP22" s="92">
        <v>140758.31599999999</v>
      </c>
      <c r="AQ22" s="92">
        <v>7781686.1330000004</v>
      </c>
      <c r="AR22" s="92">
        <v>0</v>
      </c>
      <c r="AS22" s="92">
        <v>1.1427362147487399E-3</v>
      </c>
      <c r="AT22" s="92">
        <v>1.25821663957967E-5</v>
      </c>
      <c r="AU22" s="92">
        <v>0.23208236299318699</v>
      </c>
      <c r="AV22" s="92">
        <v>0</v>
      </c>
      <c r="AW22" s="92">
        <v>0.48359719388974598</v>
      </c>
      <c r="AX22" s="95">
        <v>4500.7165129880386</v>
      </c>
      <c r="AY22" s="96">
        <f t="shared" si="8"/>
        <v>4181.5996732368403</v>
      </c>
      <c r="BA22" s="20" t="s">
        <v>219</v>
      </c>
      <c r="BH22" s="34" t="s">
        <v>209</v>
      </c>
      <c r="BP22" s="19"/>
      <c r="BQ22" s="33" t="s">
        <v>208</v>
      </c>
      <c r="BR22" s="19"/>
      <c r="BS22" s="19"/>
      <c r="BT22" s="19"/>
      <c r="BU22" s="19"/>
      <c r="BV22" s="9"/>
      <c r="BW22" s="7" t="str">
        <f t="shared" si="2"/>
        <v>IA</v>
      </c>
      <c r="BX22" s="82">
        <f t="shared" si="3"/>
        <v>855.49300000000005</v>
      </c>
      <c r="BY22" s="82">
        <f t="shared" si="4"/>
        <v>0.873</v>
      </c>
      <c r="BZ22" s="82">
        <f t="shared" si="5"/>
        <v>0.55800000000000005</v>
      </c>
      <c r="CA22" s="84">
        <f t="shared" si="6"/>
        <v>4500.7165129880386</v>
      </c>
      <c r="CB22" s="83"/>
      <c r="CP22" s="7" t="s">
        <v>44</v>
      </c>
      <c r="CQ22" s="8" t="s">
        <v>45</v>
      </c>
      <c r="CR22" s="9"/>
      <c r="CU22" s="8" t="s">
        <v>42</v>
      </c>
      <c r="CV22" s="8" t="s">
        <v>42</v>
      </c>
      <c r="CW22" s="8" t="s">
        <v>424</v>
      </c>
      <c r="CX22" s="8" t="s">
        <v>424</v>
      </c>
    </row>
    <row r="23" spans="1:105" ht="15" customHeight="1" x14ac:dyDescent="0.25">
      <c r="B23" s="185"/>
      <c r="C23" s="196"/>
      <c r="D23" s="196"/>
      <c r="E23" s="196"/>
      <c r="F23" s="186"/>
      <c r="G23" s="186"/>
      <c r="H23" s="186"/>
      <c r="I23" s="186"/>
      <c r="J23" s="186"/>
      <c r="K23" s="186"/>
      <c r="L23" s="186"/>
      <c r="M23" s="186"/>
      <c r="N23" s="186"/>
      <c r="O23" s="186"/>
      <c r="P23" s="186"/>
      <c r="Q23" s="186"/>
      <c r="R23" s="188"/>
      <c r="T23" s="299">
        <v>14</v>
      </c>
      <c r="U23" s="300" t="s">
        <v>45</v>
      </c>
      <c r="V23" s="92">
        <v>6316.8</v>
      </c>
      <c r="W23" s="92">
        <v>35607911.957000002</v>
      </c>
      <c r="X23" s="92">
        <v>18384353.737</v>
      </c>
      <c r="Y23" s="92">
        <v>1642.6189999999999</v>
      </c>
      <c r="Z23" s="92">
        <v>501.42500000000001</v>
      </c>
      <c r="AA23" s="92">
        <v>1938123.7709999999</v>
      </c>
      <c r="AB23" s="92">
        <v>0.17899999999999999</v>
      </c>
      <c r="AC23" s="92">
        <v>5.5E-2</v>
      </c>
      <c r="AD23" s="92">
        <v>210.845</v>
      </c>
      <c r="AE23" s="92">
        <v>9.1999999999999998E-2</v>
      </c>
      <c r="AF23" s="92">
        <v>0.09</v>
      </c>
      <c r="AG23" s="92">
        <v>2.8000000000000001E-2</v>
      </c>
      <c r="AH23" s="92">
        <v>108.85899999999999</v>
      </c>
      <c r="AI23" s="92">
        <v>0.67700000000000005</v>
      </c>
      <c r="AJ23" s="92">
        <v>1.9339999999999999</v>
      </c>
      <c r="AK23" s="92">
        <v>1873.7809999999999</v>
      </c>
      <c r="AL23" s="92">
        <v>2.7E-2</v>
      </c>
      <c r="AM23" s="92">
        <v>3.0000000000000001E-3</v>
      </c>
      <c r="AN23" s="92">
        <v>119.122</v>
      </c>
      <c r="AO23" s="92">
        <v>21008.467000000001</v>
      </c>
      <c r="AP23" s="92">
        <v>231.315</v>
      </c>
      <c r="AQ23" s="92">
        <v>4266684.2980000004</v>
      </c>
      <c r="AR23" s="92">
        <v>0</v>
      </c>
      <c r="AS23" s="92">
        <v>0.26377252430956399</v>
      </c>
      <c r="AT23" s="92">
        <v>2.3633928394524101E-4</v>
      </c>
      <c r="AU23" s="92">
        <v>0.11582420475467101</v>
      </c>
      <c r="AV23" s="92">
        <v>0</v>
      </c>
      <c r="AW23" s="92">
        <v>0.26403956131585998</v>
      </c>
      <c r="AX23" s="95">
        <v>1936.8595962846493</v>
      </c>
      <c r="AY23" s="96">
        <f t="shared" si="8"/>
        <v>15729.932338275046</v>
      </c>
      <c r="BA23" s="75" t="s">
        <v>220</v>
      </c>
      <c r="BH23" s="43" t="s">
        <v>214</v>
      </c>
      <c r="BP23" s="19"/>
      <c r="BQ23" s="34" t="s">
        <v>209</v>
      </c>
      <c r="BR23" s="19"/>
      <c r="BS23" s="19"/>
      <c r="BT23" s="19"/>
      <c r="BU23" s="19"/>
      <c r="BV23" s="9"/>
      <c r="BW23" s="7" t="str">
        <f t="shared" si="2"/>
        <v>ID</v>
      </c>
      <c r="BX23" s="82">
        <f t="shared" si="3"/>
        <v>210.845</v>
      </c>
      <c r="BY23" s="82">
        <f t="shared" si="4"/>
        <v>5.5E-2</v>
      </c>
      <c r="BZ23" s="82">
        <f t="shared" si="5"/>
        <v>0.17899999999999999</v>
      </c>
      <c r="CA23" s="84">
        <f t="shared" si="6"/>
        <v>1936.8595962846493</v>
      </c>
      <c r="CB23" s="83"/>
      <c r="CP23" s="7" t="s">
        <v>46</v>
      </c>
      <c r="CQ23" s="8" t="s">
        <v>47</v>
      </c>
      <c r="CR23" s="9"/>
      <c r="CU23" s="8" t="s">
        <v>44</v>
      </c>
      <c r="CV23" s="8" t="s">
        <v>44</v>
      </c>
      <c r="CW23" s="8" t="s">
        <v>425</v>
      </c>
      <c r="CX23" s="8" t="s">
        <v>425</v>
      </c>
    </row>
    <row r="24" spans="1:105" ht="15" customHeight="1" x14ac:dyDescent="0.25">
      <c r="B24" s="185"/>
      <c r="C24" s="193" t="s">
        <v>406</v>
      </c>
      <c r="D24" s="193"/>
      <c r="E24" s="372" t="s">
        <v>17</v>
      </c>
      <c r="F24" s="186"/>
      <c r="G24" s="186"/>
      <c r="H24" s="186"/>
      <c r="I24" s="186"/>
      <c r="J24" s="186"/>
      <c r="K24" s="186"/>
      <c r="L24" s="186"/>
      <c r="M24" s="186"/>
      <c r="N24" s="186"/>
      <c r="O24" s="186"/>
      <c r="P24" s="186"/>
      <c r="Q24" s="186"/>
      <c r="R24" s="188"/>
      <c r="T24" s="299">
        <v>15</v>
      </c>
      <c r="U24" s="300" t="s">
        <v>47</v>
      </c>
      <c r="V24" s="92">
        <v>67357.5</v>
      </c>
      <c r="W24" s="92">
        <v>716069147.50699997</v>
      </c>
      <c r="X24" s="92">
        <v>184292979.45899999</v>
      </c>
      <c r="Y24" s="92">
        <v>29437.61</v>
      </c>
      <c r="Z24" s="92">
        <v>68582.967999999993</v>
      </c>
      <c r="AA24" s="92">
        <v>66437064.887000002</v>
      </c>
      <c r="AB24" s="92">
        <v>0.31900000000000001</v>
      </c>
      <c r="AC24" s="92">
        <v>0.74399999999999999</v>
      </c>
      <c r="AD24" s="92">
        <v>720.99400000000003</v>
      </c>
      <c r="AE24" s="92">
        <v>8.2000000000000003E-2</v>
      </c>
      <c r="AF24" s="92">
        <v>0.08</v>
      </c>
      <c r="AG24" s="92">
        <v>0.192</v>
      </c>
      <c r="AH24" s="92">
        <v>185.56</v>
      </c>
      <c r="AI24" s="92">
        <v>0.83</v>
      </c>
      <c r="AJ24" s="92">
        <v>1.069</v>
      </c>
      <c r="AK24" s="92">
        <v>1739.3579999999999</v>
      </c>
      <c r="AL24" s="92">
        <v>8.3000000000000004E-2</v>
      </c>
      <c r="AM24" s="92">
        <v>0.193</v>
      </c>
      <c r="AN24" s="92">
        <v>187.18</v>
      </c>
      <c r="AO24" s="92">
        <v>48611424.626000002</v>
      </c>
      <c r="AP24" s="92">
        <v>43555.671000000002</v>
      </c>
      <c r="AQ24" s="92">
        <v>21345587.885000002</v>
      </c>
      <c r="AR24" s="92">
        <v>263328.21799999999</v>
      </c>
      <c r="AS24" s="92">
        <v>0.59132272093754001</v>
      </c>
      <c r="AT24" s="92">
        <v>1.2346147307497001E-3</v>
      </c>
      <c r="AU24" s="92">
        <v>0.31368819734779801</v>
      </c>
      <c r="AV24" s="92">
        <v>1.4288564739295699E-3</v>
      </c>
      <c r="AW24" s="92">
        <v>0.38478023511232301</v>
      </c>
      <c r="AX24" s="95">
        <v>3885.4933574195388</v>
      </c>
      <c r="AY24" s="96">
        <f t="shared" si="8"/>
        <v>9292.4350892189341</v>
      </c>
      <c r="BP24" s="19"/>
      <c r="BQ24" s="33" t="s">
        <v>210</v>
      </c>
      <c r="BR24" s="19"/>
      <c r="BS24" s="19"/>
      <c r="BT24" s="19"/>
      <c r="BU24" s="19"/>
      <c r="BW24" s="7" t="str">
        <f t="shared" si="2"/>
        <v>IL</v>
      </c>
      <c r="BX24" s="82">
        <f t="shared" si="3"/>
        <v>720.99400000000003</v>
      </c>
      <c r="BY24" s="82">
        <f t="shared" si="4"/>
        <v>0.74399999999999999</v>
      </c>
      <c r="BZ24" s="82">
        <f t="shared" si="5"/>
        <v>0.31900000000000001</v>
      </c>
      <c r="CA24" s="84">
        <f t="shared" si="6"/>
        <v>3885.4933574195388</v>
      </c>
      <c r="CB24" s="83"/>
      <c r="CP24" s="7" t="s">
        <v>48</v>
      </c>
      <c r="CQ24" s="8" t="s">
        <v>49</v>
      </c>
      <c r="CR24" s="9"/>
      <c r="CU24" s="8" t="s">
        <v>46</v>
      </c>
      <c r="CV24" s="8" t="s">
        <v>46</v>
      </c>
      <c r="CW24" s="8" t="s">
        <v>430</v>
      </c>
      <c r="CX24" s="8" t="s">
        <v>430</v>
      </c>
    </row>
    <row r="25" spans="1:105" ht="15" customHeight="1" x14ac:dyDescent="0.25">
      <c r="B25" s="185"/>
      <c r="C25" s="196"/>
      <c r="D25" s="196"/>
      <c r="E25" s="373"/>
      <c r="F25" s="343" t="str">
        <f>IF(E24="Ontario","Y",IF(E24="Alberta","Y",IF(E24="New Brunswick","Y",IF(E24="Nova Scotia","Y","N"))))</f>
        <v>N</v>
      </c>
      <c r="G25" s="186"/>
      <c r="H25" s="186"/>
      <c r="I25" s="186"/>
      <c r="J25" s="186"/>
      <c r="K25" s="186"/>
      <c r="L25" s="186"/>
      <c r="M25" s="186"/>
      <c r="N25" s="186"/>
      <c r="O25" s="186"/>
      <c r="P25" s="186"/>
      <c r="Q25" s="186"/>
      <c r="R25" s="188"/>
      <c r="T25" s="299">
        <v>16</v>
      </c>
      <c r="U25" s="300" t="s">
        <v>49</v>
      </c>
      <c r="V25" s="92">
        <v>42398.5</v>
      </c>
      <c r="W25" s="92">
        <v>905296427.43099999</v>
      </c>
      <c r="X25" s="92">
        <v>102127767.39399999</v>
      </c>
      <c r="Y25" s="92">
        <v>60301.741000000002</v>
      </c>
      <c r="Z25" s="92">
        <v>50964.516000000003</v>
      </c>
      <c r="AA25" s="92">
        <v>82909217.983999997</v>
      </c>
      <c r="AB25" s="92">
        <v>1.181</v>
      </c>
      <c r="AC25" s="92">
        <v>0.998</v>
      </c>
      <c r="AD25" s="92">
        <v>1623.6369999999999</v>
      </c>
      <c r="AE25" s="92">
        <v>0.13300000000000001</v>
      </c>
      <c r="AF25" s="92">
        <v>0.107</v>
      </c>
      <c r="AG25" s="92">
        <v>0.113</v>
      </c>
      <c r="AH25" s="92">
        <v>183.16499999999999</v>
      </c>
      <c r="AI25" s="92">
        <v>1.2649999999999999</v>
      </c>
      <c r="AJ25" s="92">
        <v>0.47699999999999998</v>
      </c>
      <c r="AK25" s="92">
        <v>2203.8919999999998</v>
      </c>
      <c r="AL25" s="92">
        <v>0.128</v>
      </c>
      <c r="AM25" s="92">
        <v>0.115</v>
      </c>
      <c r="AN25" s="92">
        <v>185.553</v>
      </c>
      <c r="AO25" s="92">
        <v>60390469.277999997</v>
      </c>
      <c r="AP25" s="92">
        <v>126088.446</v>
      </c>
      <c r="AQ25" s="92">
        <v>32036275.241999999</v>
      </c>
      <c r="AR25" s="92">
        <v>1984109.2660000001</v>
      </c>
      <c r="AS25" s="92">
        <v>0.34024923995928202</v>
      </c>
      <c r="AT25" s="92">
        <v>1.53553583831828E-3</v>
      </c>
      <c r="AU25" s="92">
        <v>5.9433729388493402E-2</v>
      </c>
      <c r="AV25" s="92">
        <v>1.94277160590954E-2</v>
      </c>
      <c r="AW25" s="92">
        <v>0.93346947675732905</v>
      </c>
      <c r="AX25" s="95">
        <v>8864.3514935408857</v>
      </c>
      <c r="AY25" s="96">
        <f t="shared" si="8"/>
        <v>11877.425856763297</v>
      </c>
      <c r="BP25" s="19"/>
      <c r="BW25" s="7" t="str">
        <f t="shared" si="2"/>
        <v>IN</v>
      </c>
      <c r="BX25" s="82">
        <f t="shared" si="3"/>
        <v>1623.6369999999999</v>
      </c>
      <c r="BY25" s="82">
        <f t="shared" si="4"/>
        <v>0.998</v>
      </c>
      <c r="BZ25" s="82">
        <f t="shared" si="5"/>
        <v>1.181</v>
      </c>
      <c r="CA25" s="84">
        <f t="shared" si="6"/>
        <v>8864.3514935408857</v>
      </c>
      <c r="CB25" s="83"/>
      <c r="CP25" s="7" t="s">
        <v>50</v>
      </c>
      <c r="CQ25" s="8" t="s">
        <v>51</v>
      </c>
      <c r="CR25" s="9"/>
      <c r="CU25" s="8" t="s">
        <v>48</v>
      </c>
      <c r="CV25" s="8" t="s">
        <v>48</v>
      </c>
      <c r="CW25" s="8" t="s">
        <v>429</v>
      </c>
      <c r="CX25" s="8" t="s">
        <v>429</v>
      </c>
    </row>
    <row r="26" spans="1:105" ht="15" customHeight="1" x14ac:dyDescent="0.25">
      <c r="B26" s="185"/>
      <c r="C26" s="196"/>
      <c r="D26" s="196"/>
      <c r="E26" s="196" t="str">
        <f>IF(F25="Y","Note that Ontario, NewBrunswick, Nova Scotia and Alberta use calculated marginal mix emissions for CO2."," ")</f>
        <v xml:space="preserve"> </v>
      </c>
      <c r="F26" s="186"/>
      <c r="G26" s="186"/>
      <c r="H26" s="186"/>
      <c r="I26" s="186"/>
      <c r="J26" s="186"/>
      <c r="K26" s="186"/>
      <c r="L26" s="186"/>
      <c r="M26" s="186"/>
      <c r="N26" s="186"/>
      <c r="O26" s="186"/>
      <c r="P26" s="186"/>
      <c r="Q26" s="186"/>
      <c r="R26" s="188"/>
      <c r="T26" s="299">
        <v>17</v>
      </c>
      <c r="U26" s="300" t="s">
        <v>51</v>
      </c>
      <c r="V26" s="92">
        <v>21508.1</v>
      </c>
      <c r="W26" s="92">
        <v>229189921.01300001</v>
      </c>
      <c r="X26" s="92">
        <v>50887993.408</v>
      </c>
      <c r="Y26" s="92">
        <v>15576.761</v>
      </c>
      <c r="Z26" s="92">
        <v>4887.9629999999997</v>
      </c>
      <c r="AA26" s="92">
        <v>22573281.791000001</v>
      </c>
      <c r="AB26" s="92">
        <v>0.61199999999999999</v>
      </c>
      <c r="AC26" s="92">
        <v>0.192</v>
      </c>
      <c r="AD26" s="92">
        <v>887.17499999999995</v>
      </c>
      <c r="AE26" s="92">
        <v>0.13600000000000001</v>
      </c>
      <c r="AF26" s="92">
        <v>0.13900000000000001</v>
      </c>
      <c r="AG26" s="92">
        <v>4.2999999999999997E-2</v>
      </c>
      <c r="AH26" s="92">
        <v>196.983</v>
      </c>
      <c r="AI26" s="92">
        <v>1.5209999999999999</v>
      </c>
      <c r="AJ26" s="92">
        <v>1.48</v>
      </c>
      <c r="AK26" s="92">
        <v>1879.6279999999999</v>
      </c>
      <c r="AL26" s="92">
        <v>0.13600000000000001</v>
      </c>
      <c r="AM26" s="92">
        <v>4.2999999999999997E-2</v>
      </c>
      <c r="AN26" s="92">
        <v>197.614</v>
      </c>
      <c r="AO26" s="92">
        <v>17314600.5</v>
      </c>
      <c r="AP26" s="92">
        <v>78140.335000000006</v>
      </c>
      <c r="AQ26" s="92">
        <v>3024463.128</v>
      </c>
      <c r="AR26" s="92">
        <v>0</v>
      </c>
      <c r="AS26" s="92">
        <v>0.720214011139929</v>
      </c>
      <c r="AT26" s="92">
        <v>6.9854772342817901E-4</v>
      </c>
      <c r="AU26" s="92">
        <v>0.213659594628057</v>
      </c>
      <c r="AV26" s="92">
        <v>0</v>
      </c>
      <c r="AW26" s="92">
        <v>0.402549251354959</v>
      </c>
      <c r="AX26" s="95">
        <v>4503.811324912047</v>
      </c>
      <c r="AY26" s="96">
        <f t="shared" si="8"/>
        <v>9511.6135496472925</v>
      </c>
      <c r="BP26" s="19"/>
      <c r="BW26" s="7" t="str">
        <f t="shared" si="2"/>
        <v>KS</v>
      </c>
      <c r="BX26" s="82">
        <f t="shared" si="3"/>
        <v>887.17499999999995</v>
      </c>
      <c r="BY26" s="82">
        <f t="shared" si="4"/>
        <v>0.192</v>
      </c>
      <c r="BZ26" s="82">
        <f t="shared" si="5"/>
        <v>0.61199999999999999</v>
      </c>
      <c r="CA26" s="84">
        <f t="shared" si="6"/>
        <v>4503.811324912047</v>
      </c>
      <c r="CB26" s="83"/>
      <c r="CP26" s="7" t="s">
        <v>52</v>
      </c>
      <c r="CQ26" s="8" t="s">
        <v>53</v>
      </c>
      <c r="CR26" s="9"/>
      <c r="CU26" s="8" t="s">
        <v>50</v>
      </c>
      <c r="CV26" s="8" t="s">
        <v>50</v>
      </c>
      <c r="CW26" s="8" t="s">
        <v>431</v>
      </c>
      <c r="CX26" s="8" t="s">
        <v>431</v>
      </c>
    </row>
    <row r="27" spans="1:105" ht="15" customHeight="1" x14ac:dyDescent="0.3">
      <c r="B27" s="185"/>
      <c r="C27" s="189" t="s">
        <v>377</v>
      </c>
      <c r="D27" s="189"/>
      <c r="E27" s="190"/>
      <c r="F27" s="197" t="s">
        <v>374</v>
      </c>
      <c r="G27" s="374" t="str">
        <f>G10</f>
        <v>Comparison Cases</v>
      </c>
      <c r="H27" s="374"/>
      <c r="I27" s="374"/>
      <c r="J27" s="374"/>
      <c r="K27" s="374"/>
      <c r="L27" s="374"/>
      <c r="M27" s="374"/>
      <c r="N27" s="374"/>
      <c r="O27" s="374"/>
      <c r="P27" s="374"/>
      <c r="Q27" s="374"/>
      <c r="R27" s="188"/>
      <c r="T27" s="299">
        <v>18</v>
      </c>
      <c r="U27" s="300" t="s">
        <v>53</v>
      </c>
      <c r="V27" s="92">
        <v>29955.3</v>
      </c>
      <c r="W27" s="92">
        <v>669058740.171</v>
      </c>
      <c r="X27" s="92">
        <v>71804253.994000003</v>
      </c>
      <c r="Y27" s="92">
        <v>41240.603000000003</v>
      </c>
      <c r="Z27" s="92">
        <v>49974.815000000002</v>
      </c>
      <c r="AA27" s="92">
        <v>63463476.270000003</v>
      </c>
      <c r="AB27" s="92">
        <v>1.149</v>
      </c>
      <c r="AC27" s="92">
        <v>1.3919999999999999</v>
      </c>
      <c r="AD27" s="92">
        <v>1767.68</v>
      </c>
      <c r="AE27" s="92">
        <v>0.123</v>
      </c>
      <c r="AF27" s="92">
        <v>0.122</v>
      </c>
      <c r="AG27" s="92">
        <v>0.14899999999999999</v>
      </c>
      <c r="AH27" s="92">
        <v>189.71</v>
      </c>
      <c r="AI27" s="92">
        <v>1.2210000000000001</v>
      </c>
      <c r="AJ27" s="92">
        <v>0.82499999999999996</v>
      </c>
      <c r="AK27" s="92">
        <v>973.91800000000001</v>
      </c>
      <c r="AL27" s="92">
        <v>0.123</v>
      </c>
      <c r="AM27" s="92">
        <v>0.14899999999999999</v>
      </c>
      <c r="AN27" s="92">
        <v>190.51</v>
      </c>
      <c r="AO27" s="92">
        <v>51714429.620999999</v>
      </c>
      <c r="AP27" s="92">
        <v>50158.697999999997</v>
      </c>
      <c r="AQ27" s="92">
        <v>15341667.752</v>
      </c>
      <c r="AR27" s="92">
        <v>47401.220999999998</v>
      </c>
      <c r="AS27" s="92">
        <v>7.4583461023175604E-2</v>
      </c>
      <c r="AT27" s="92">
        <v>3.2000875114761199E-2</v>
      </c>
      <c r="AU27" s="92">
        <v>0.69212951543400203</v>
      </c>
      <c r="AV27" s="92">
        <v>6.6014502643720898E-4</v>
      </c>
      <c r="AW27" s="92">
        <v>0.94044167614364205</v>
      </c>
      <c r="AX27" s="95">
        <v>9317.8147944675657</v>
      </c>
      <c r="AY27" s="96">
        <f t="shared" si="8"/>
        <v>5112.1620912288072</v>
      </c>
      <c r="BP27" s="19"/>
      <c r="BW27" s="7" t="str">
        <f t="shared" si="2"/>
        <v>KY</v>
      </c>
      <c r="BX27" s="82">
        <f t="shared" si="3"/>
        <v>1767.68</v>
      </c>
      <c r="BY27" s="82">
        <f t="shared" si="4"/>
        <v>1.3919999999999999</v>
      </c>
      <c r="BZ27" s="82">
        <f t="shared" si="5"/>
        <v>1.149</v>
      </c>
      <c r="CA27" s="84">
        <f t="shared" si="6"/>
        <v>9317.8147944675657</v>
      </c>
      <c r="CB27" s="83"/>
      <c r="CP27" s="7" t="s">
        <v>54</v>
      </c>
      <c r="CQ27" s="8" t="s">
        <v>55</v>
      </c>
      <c r="CR27" s="9"/>
      <c r="CU27" s="8" t="s">
        <v>52</v>
      </c>
      <c r="CV27" s="8" t="s">
        <v>52</v>
      </c>
      <c r="CW27" s="8" t="s">
        <v>432</v>
      </c>
      <c r="CX27" s="8" t="s">
        <v>432</v>
      </c>
    </row>
    <row r="28" spans="1:105" s="3" customFormat="1" ht="15" customHeight="1" x14ac:dyDescent="0.25">
      <c r="A28" s="19"/>
      <c r="B28" s="185"/>
      <c r="C28" s="191"/>
      <c r="D28" s="191"/>
      <c r="E28" s="192" t="s">
        <v>0</v>
      </c>
      <c r="F28" s="192" t="s">
        <v>373</v>
      </c>
      <c r="G28" s="192" t="str">
        <f>G11</f>
        <v>#1</v>
      </c>
      <c r="H28" s="192"/>
      <c r="I28" s="192" t="str">
        <f>I11</f>
        <v>#2</v>
      </c>
      <c r="J28" s="192"/>
      <c r="K28" s="192" t="str">
        <f>K11</f>
        <v>#3</v>
      </c>
      <c r="L28" s="192"/>
      <c r="M28" s="192" t="str">
        <f>M11</f>
        <v>#4</v>
      </c>
      <c r="N28" s="192"/>
      <c r="O28" s="192" t="str">
        <f>O11</f>
        <v>#5</v>
      </c>
      <c r="P28" s="192"/>
      <c r="Q28" s="192" t="str">
        <f>Q11</f>
        <v>#6</v>
      </c>
      <c r="R28" s="188"/>
      <c r="S28" s="19"/>
      <c r="T28" s="299">
        <v>19</v>
      </c>
      <c r="U28" s="300" t="s">
        <v>55</v>
      </c>
      <c r="V28" s="92">
        <v>37153.1</v>
      </c>
      <c r="W28" s="92">
        <v>630072233.796</v>
      </c>
      <c r="X28" s="92">
        <v>99469963.983999997</v>
      </c>
      <c r="Y28" s="92">
        <v>35964.580999999998</v>
      </c>
      <c r="Z28" s="92">
        <v>34683.56</v>
      </c>
      <c r="AA28" s="92">
        <v>40963691.009999998</v>
      </c>
      <c r="AB28" s="92">
        <v>0.72299999999999998</v>
      </c>
      <c r="AC28" s="92">
        <v>0.69699999999999995</v>
      </c>
      <c r="AD28" s="92">
        <v>823.63900000000001</v>
      </c>
      <c r="AE28" s="92">
        <v>0.114</v>
      </c>
      <c r="AF28" s="92">
        <v>0.114</v>
      </c>
      <c r="AG28" s="92">
        <v>0.11</v>
      </c>
      <c r="AH28" s="92">
        <v>130.029</v>
      </c>
      <c r="AI28" s="92">
        <v>0.85499999999999998</v>
      </c>
      <c r="AJ28" s="92">
        <v>0.245</v>
      </c>
      <c r="AK28" s="92">
        <v>954.505</v>
      </c>
      <c r="AL28" s="92">
        <v>0.115</v>
      </c>
      <c r="AM28" s="92">
        <v>0.108</v>
      </c>
      <c r="AN28" s="92">
        <v>134.691</v>
      </c>
      <c r="AO28" s="92">
        <v>7418814.0300000003</v>
      </c>
      <c r="AP28" s="92">
        <v>3183125.83</v>
      </c>
      <c r="AQ28" s="92">
        <v>68846096.563999996</v>
      </c>
      <c r="AR28" s="92">
        <v>1895432.048</v>
      </c>
      <c r="AS28" s="92">
        <v>0</v>
      </c>
      <c r="AT28" s="92">
        <v>4.8156836218023703E-3</v>
      </c>
      <c r="AU28" s="92">
        <v>0.71608320586298901</v>
      </c>
      <c r="AV28" s="92">
        <v>1.90553209316781E-2</v>
      </c>
      <c r="AW28" s="92">
        <v>0.84569708584115599</v>
      </c>
      <c r="AX28" s="95">
        <v>6334.2963901881858</v>
      </c>
      <c r="AY28" s="96">
        <f t="shared" si="8"/>
        <v>7086.6279112932561</v>
      </c>
      <c r="BA28" s="20"/>
      <c r="BB28" s="20"/>
      <c r="BC28" s="20"/>
      <c r="BD28" s="20"/>
      <c r="BE28" s="20"/>
      <c r="BF28" s="20"/>
      <c r="BH28" s="20"/>
      <c r="BI28" s="20"/>
      <c r="BJ28" s="20"/>
      <c r="BK28" s="20"/>
      <c r="BL28" s="20"/>
      <c r="BM28" s="20"/>
      <c r="BN28" s="20"/>
      <c r="BO28" s="20"/>
      <c r="BP28" s="19"/>
      <c r="BQ28"/>
      <c r="BR28"/>
      <c r="BS28"/>
      <c r="BT28"/>
      <c r="BU28"/>
      <c r="BV28" s="19"/>
      <c r="BW28" s="7" t="str">
        <f t="shared" si="2"/>
        <v>LA</v>
      </c>
      <c r="BX28" s="82">
        <f t="shared" si="3"/>
        <v>823.63900000000001</v>
      </c>
      <c r="BY28" s="82">
        <f t="shared" si="4"/>
        <v>0.69699999999999995</v>
      </c>
      <c r="BZ28" s="82">
        <f t="shared" si="5"/>
        <v>0.72299999999999998</v>
      </c>
      <c r="CA28" s="84">
        <f t="shared" si="6"/>
        <v>6334.2963901881858</v>
      </c>
      <c r="CB28" s="83"/>
      <c r="CC28"/>
      <c r="CI28" s="19"/>
      <c r="CN28"/>
      <c r="CP28" s="7" t="s">
        <v>56</v>
      </c>
      <c r="CQ28" s="8" t="s">
        <v>57</v>
      </c>
      <c r="CR28" s="9"/>
      <c r="CS28"/>
      <c r="CU28" s="8" t="s">
        <v>54</v>
      </c>
      <c r="CV28" s="8" t="s">
        <v>54</v>
      </c>
      <c r="CW28" s="8" t="s">
        <v>433</v>
      </c>
      <c r="CX28" s="8" t="s">
        <v>433</v>
      </c>
      <c r="CY28" s="9"/>
      <c r="CZ28" s="9"/>
      <c r="DA28" s="9"/>
    </row>
    <row r="29" spans="1:105" ht="15" customHeight="1" x14ac:dyDescent="0.25">
      <c r="B29" s="185"/>
      <c r="C29" s="198" t="s">
        <v>338</v>
      </c>
      <c r="D29" s="199"/>
      <c r="E29" s="255"/>
      <c r="F29" s="200"/>
      <c r="G29" s="200"/>
      <c r="H29" s="200"/>
      <c r="I29" s="200"/>
      <c r="J29" s="200"/>
      <c r="K29" s="200"/>
      <c r="L29" s="200"/>
      <c r="M29" s="200"/>
      <c r="N29" s="200"/>
      <c r="O29" s="200"/>
      <c r="P29" s="200"/>
      <c r="Q29" s="201"/>
      <c r="R29" s="188"/>
      <c r="T29" s="299">
        <v>20</v>
      </c>
      <c r="U29" s="300" t="s">
        <v>57</v>
      </c>
      <c r="V29" s="92">
        <v>20025.599999999999</v>
      </c>
      <c r="W29" s="92">
        <v>145649896.59</v>
      </c>
      <c r="X29" s="92">
        <v>21513219.546</v>
      </c>
      <c r="Y29" s="92">
        <v>6732.4620000000004</v>
      </c>
      <c r="Z29" s="92">
        <v>2131.0650000000001</v>
      </c>
      <c r="AA29" s="92">
        <v>8315961.0329999998</v>
      </c>
      <c r="AB29" s="92">
        <v>0.626</v>
      </c>
      <c r="AC29" s="92">
        <v>0.19800000000000001</v>
      </c>
      <c r="AD29" s="92">
        <v>773.10199999999998</v>
      </c>
      <c r="AE29" s="92">
        <v>9.1999999999999998E-2</v>
      </c>
      <c r="AF29" s="92">
        <v>8.7999999999999995E-2</v>
      </c>
      <c r="AG29" s="92">
        <v>2.9000000000000001E-2</v>
      </c>
      <c r="AH29" s="92">
        <v>114.191</v>
      </c>
      <c r="AI29" s="92">
        <v>0.77300000000000002</v>
      </c>
      <c r="AJ29" s="92">
        <v>0.54800000000000004</v>
      </c>
      <c r="AK29" s="92">
        <v>1368.5329999999999</v>
      </c>
      <c r="AL29" s="92">
        <v>3.3000000000000002E-2</v>
      </c>
      <c r="AM29" s="92">
        <v>4.0000000000000001E-3</v>
      </c>
      <c r="AN29" s="92">
        <v>119.212</v>
      </c>
      <c r="AO29" s="92">
        <v>0</v>
      </c>
      <c r="AP29" s="92">
        <v>103609.724</v>
      </c>
      <c r="AQ29" s="92">
        <v>15406573.426999999</v>
      </c>
      <c r="AR29" s="92">
        <v>116.79600000000001</v>
      </c>
      <c r="AS29" s="92">
        <v>0.145483958180396</v>
      </c>
      <c r="AT29" s="92">
        <v>1.7104546661515601E-3</v>
      </c>
      <c r="AU29" s="92">
        <v>0.37137184073764601</v>
      </c>
      <c r="AV29" s="92">
        <v>5.4285694679780201E-6</v>
      </c>
      <c r="AW29" s="92">
        <v>0.80995113592477797</v>
      </c>
      <c r="AX29" s="95">
        <v>6770.2510207069872</v>
      </c>
      <c r="AY29" s="96">
        <f t="shared" si="8"/>
        <v>11479.825856457403</v>
      </c>
      <c r="BP29" s="19"/>
      <c r="BW29" s="7" t="str">
        <f t="shared" si="2"/>
        <v>MA</v>
      </c>
      <c r="BX29" s="82">
        <f t="shared" si="3"/>
        <v>773.10199999999998</v>
      </c>
      <c r="BY29" s="82">
        <f t="shared" si="4"/>
        <v>0.19800000000000001</v>
      </c>
      <c r="BZ29" s="82">
        <f t="shared" si="5"/>
        <v>0.626</v>
      </c>
      <c r="CA29" s="84">
        <f t="shared" si="6"/>
        <v>6770.2510207069872</v>
      </c>
      <c r="CB29" s="83"/>
      <c r="CP29" s="7" t="s">
        <v>58</v>
      </c>
      <c r="CQ29" s="8" t="s">
        <v>59</v>
      </c>
      <c r="CR29" s="9"/>
      <c r="CU29" s="8" t="s">
        <v>56</v>
      </c>
      <c r="CV29" s="8" t="s">
        <v>56</v>
      </c>
      <c r="CW29" s="8" t="s">
        <v>427</v>
      </c>
      <c r="CX29" s="8" t="s">
        <v>427</v>
      </c>
    </row>
    <row r="30" spans="1:105" ht="15" customHeight="1" x14ac:dyDescent="0.25">
      <c r="B30" s="185"/>
      <c r="C30" s="243" t="s">
        <v>397</v>
      </c>
      <c r="D30" s="203"/>
      <c r="E30" s="257"/>
      <c r="F30" s="204">
        <f>E114</f>
        <v>0</v>
      </c>
      <c r="G30" s="204">
        <f>G114</f>
        <v>0</v>
      </c>
      <c r="H30" s="204"/>
      <c r="I30" s="204">
        <f>I114</f>
        <v>0</v>
      </c>
      <c r="J30" s="204"/>
      <c r="K30" s="204">
        <f>K114</f>
        <v>0</v>
      </c>
      <c r="L30" s="204"/>
      <c r="M30" s="204">
        <f>M114</f>
        <v>0</v>
      </c>
      <c r="N30" s="204"/>
      <c r="O30" s="204">
        <f>O114</f>
        <v>0</v>
      </c>
      <c r="P30" s="204"/>
      <c r="Q30" s="205">
        <f>Q114</f>
        <v>0</v>
      </c>
      <c r="R30" s="206"/>
      <c r="T30" s="299">
        <v>21</v>
      </c>
      <c r="U30" s="300" t="s">
        <v>59</v>
      </c>
      <c r="V30" s="92">
        <v>18010.3</v>
      </c>
      <c r="W30" s="92">
        <v>198254541.50999999</v>
      </c>
      <c r="X30" s="92">
        <v>39325595.560999997</v>
      </c>
      <c r="Y30" s="92">
        <v>5089.8590000000004</v>
      </c>
      <c r="Z30" s="92">
        <v>5779.4430000000002</v>
      </c>
      <c r="AA30" s="92">
        <v>14444893.213</v>
      </c>
      <c r="AB30" s="92">
        <v>0.25900000000000001</v>
      </c>
      <c r="AC30" s="92">
        <v>0.29399999999999998</v>
      </c>
      <c r="AD30" s="92">
        <v>734.63099999999997</v>
      </c>
      <c r="AE30" s="92">
        <v>5.0999999999999997E-2</v>
      </c>
      <c r="AF30" s="92">
        <v>0.05</v>
      </c>
      <c r="AG30" s="92">
        <v>5.8000000000000003E-2</v>
      </c>
      <c r="AH30" s="92">
        <v>145.721</v>
      </c>
      <c r="AI30" s="92">
        <v>0.48199999999999998</v>
      </c>
      <c r="AJ30" s="92">
        <v>0.95299999999999996</v>
      </c>
      <c r="AK30" s="92">
        <v>479.48399999999998</v>
      </c>
      <c r="AL30" s="92">
        <v>4.3999999999999997E-2</v>
      </c>
      <c r="AM30" s="92">
        <v>5.6000000000000001E-2</v>
      </c>
      <c r="AN30" s="92">
        <v>148.56100000000001</v>
      </c>
      <c r="AO30" s="92">
        <v>5721573.3650000002</v>
      </c>
      <c r="AP30" s="92">
        <v>67268.528999999995</v>
      </c>
      <c r="AQ30" s="92">
        <v>14605261.357000001</v>
      </c>
      <c r="AR30" s="92">
        <v>0</v>
      </c>
      <c r="AS30" s="92">
        <v>6.7730916544098503E-3</v>
      </c>
      <c r="AT30" s="92">
        <v>3.3016701075674801E-3</v>
      </c>
      <c r="AU30" s="92">
        <v>0.17132893340573299</v>
      </c>
      <c r="AV30" s="92">
        <v>0</v>
      </c>
      <c r="AW30" s="92">
        <v>0.536801583256307</v>
      </c>
      <c r="AX30" s="95">
        <v>5041.3614512837303</v>
      </c>
      <c r="AY30" s="96">
        <f t="shared" si="8"/>
        <v>3227.522701112674</v>
      </c>
      <c r="BP30" s="19"/>
      <c r="BQ30" s="3"/>
      <c r="BR30" s="3"/>
      <c r="BS30" s="3"/>
      <c r="BT30" s="3"/>
      <c r="BU30" s="3"/>
      <c r="BW30" s="7" t="str">
        <f t="shared" si="2"/>
        <v>MD</v>
      </c>
      <c r="BX30" s="82">
        <f t="shared" si="3"/>
        <v>734.63099999999997</v>
      </c>
      <c r="BY30" s="82">
        <f t="shared" si="4"/>
        <v>0.29399999999999998</v>
      </c>
      <c r="BZ30" s="82">
        <f t="shared" si="5"/>
        <v>0.25900000000000001</v>
      </c>
      <c r="CA30" s="84">
        <f t="shared" si="6"/>
        <v>5041.3614512837303</v>
      </c>
      <c r="CB30" s="83"/>
      <c r="CC30" s="3"/>
      <c r="CN30" s="3"/>
      <c r="CP30" s="7" t="s">
        <v>60</v>
      </c>
      <c r="CQ30" s="8" t="s">
        <v>61</v>
      </c>
      <c r="CR30" s="9"/>
      <c r="CS30" s="3"/>
      <c r="CU30" s="8" t="s">
        <v>58</v>
      </c>
      <c r="CV30" s="8" t="s">
        <v>58</v>
      </c>
      <c r="CW30" s="8" t="s">
        <v>428</v>
      </c>
      <c r="CX30" s="8" t="s">
        <v>428</v>
      </c>
    </row>
    <row r="31" spans="1:105" ht="15" customHeight="1" x14ac:dyDescent="0.25">
      <c r="B31" s="185"/>
      <c r="C31" s="243" t="s">
        <v>341</v>
      </c>
      <c r="D31" s="203"/>
      <c r="E31" s="254"/>
      <c r="F31" s="204">
        <f>E93</f>
        <v>0</v>
      </c>
      <c r="G31" s="204">
        <f>G93</f>
        <v>0</v>
      </c>
      <c r="H31" s="204"/>
      <c r="I31" s="204">
        <f>I93</f>
        <v>0</v>
      </c>
      <c r="J31" s="204"/>
      <c r="K31" s="204">
        <f>K93</f>
        <v>0</v>
      </c>
      <c r="L31" s="204"/>
      <c r="M31" s="204">
        <f>M93</f>
        <v>0</v>
      </c>
      <c r="N31" s="204"/>
      <c r="O31" s="204">
        <f>O93</f>
        <v>0</v>
      </c>
      <c r="P31" s="204"/>
      <c r="Q31" s="205">
        <f>Q93</f>
        <v>0</v>
      </c>
      <c r="R31" s="206"/>
      <c r="T31" s="299">
        <v>22</v>
      </c>
      <c r="U31" s="300" t="s">
        <v>61</v>
      </c>
      <c r="V31" s="92">
        <v>5932</v>
      </c>
      <c r="W31" s="92">
        <v>36584971.030000001</v>
      </c>
      <c r="X31" s="92">
        <v>10490562.004000001</v>
      </c>
      <c r="Y31" s="92">
        <v>2483.9899999999998</v>
      </c>
      <c r="Z31" s="92">
        <v>2140.52</v>
      </c>
      <c r="AA31" s="92">
        <v>1076499.6000000001</v>
      </c>
      <c r="AB31" s="92">
        <v>0.47399999999999998</v>
      </c>
      <c r="AC31" s="92">
        <v>0.40799999999999997</v>
      </c>
      <c r="AD31" s="92">
        <v>205.232</v>
      </c>
      <c r="AE31" s="92">
        <v>0.13600000000000001</v>
      </c>
      <c r="AF31" s="92">
        <v>0.125</v>
      </c>
      <c r="AG31" s="92">
        <v>0.11700000000000001</v>
      </c>
      <c r="AH31" s="92">
        <v>58.848999999999997</v>
      </c>
      <c r="AI31" s="92">
        <v>1.1060000000000001</v>
      </c>
      <c r="AJ31" s="92">
        <v>1.361</v>
      </c>
      <c r="AK31" s="92">
        <v>1528.383</v>
      </c>
      <c r="AL31" s="92">
        <v>2.9000000000000001E-2</v>
      </c>
      <c r="AM31" s="92">
        <v>0.01</v>
      </c>
      <c r="AN31" s="92">
        <v>119.504</v>
      </c>
      <c r="AO31" s="92">
        <v>71053.538</v>
      </c>
      <c r="AP31" s="92">
        <v>34636.375</v>
      </c>
      <c r="AQ31" s="92">
        <v>1797336.8</v>
      </c>
      <c r="AR31" s="92">
        <v>146602.633</v>
      </c>
      <c r="AS31" s="92">
        <v>0.32000804000619598</v>
      </c>
      <c r="AT31" s="92">
        <v>7.8429560374351295E-3</v>
      </c>
      <c r="AU31" s="92">
        <v>0.29505317076884702</v>
      </c>
      <c r="AV31" s="92">
        <v>1.3974716784501399E-2</v>
      </c>
      <c r="AW31" s="92">
        <v>0.42802654478565899</v>
      </c>
      <c r="AX31" s="95">
        <v>3487.4176441691425</v>
      </c>
      <c r="AY31" s="96">
        <f t="shared" si="8"/>
        <v>12789.387802918731</v>
      </c>
      <c r="BP31" s="19"/>
      <c r="BW31" s="7" t="str">
        <f t="shared" si="2"/>
        <v>ME</v>
      </c>
      <c r="BX31" s="82">
        <f t="shared" si="3"/>
        <v>205.232</v>
      </c>
      <c r="BY31" s="82">
        <f t="shared" si="4"/>
        <v>0.40799999999999997</v>
      </c>
      <c r="BZ31" s="82">
        <f t="shared" si="5"/>
        <v>0.47399999999999998</v>
      </c>
      <c r="CA31" s="84">
        <f t="shared" si="6"/>
        <v>3487.4176441691425</v>
      </c>
      <c r="CB31" s="83"/>
      <c r="CP31" s="7" t="s">
        <v>62</v>
      </c>
      <c r="CQ31" s="8" t="s">
        <v>63</v>
      </c>
      <c r="CR31" s="9"/>
      <c r="CU31" s="8" t="s">
        <v>60</v>
      </c>
      <c r="CV31" s="8" t="s">
        <v>60</v>
      </c>
      <c r="CW31" s="8" t="s">
        <v>411</v>
      </c>
      <c r="CX31" s="8" t="s">
        <v>411</v>
      </c>
    </row>
    <row r="32" spans="1:105" ht="15" customHeight="1" x14ac:dyDescent="0.25">
      <c r="B32" s="185"/>
      <c r="C32" s="202" t="s">
        <v>342</v>
      </c>
      <c r="D32" s="203"/>
      <c r="E32" s="254" t="s">
        <v>370</v>
      </c>
      <c r="F32" s="204">
        <f>E122</f>
        <v>0</v>
      </c>
      <c r="G32" s="204">
        <f>G122</f>
        <v>0</v>
      </c>
      <c r="H32" s="204"/>
      <c r="I32" s="204">
        <f>I122</f>
        <v>0</v>
      </c>
      <c r="J32" s="204"/>
      <c r="K32" s="204">
        <f>K122</f>
        <v>0</v>
      </c>
      <c r="L32" s="204"/>
      <c r="M32" s="204">
        <f>M122</f>
        <v>0</v>
      </c>
      <c r="N32" s="204"/>
      <c r="O32" s="204">
        <f>O122</f>
        <v>0</v>
      </c>
      <c r="P32" s="204"/>
      <c r="Q32" s="205">
        <f>Q122</f>
        <v>0</v>
      </c>
      <c r="R32" s="206"/>
      <c r="T32" s="299">
        <v>23</v>
      </c>
      <c r="U32" s="300" t="s">
        <v>63</v>
      </c>
      <c r="V32" s="92">
        <v>41945.7</v>
      </c>
      <c r="W32" s="92">
        <v>701691322.102</v>
      </c>
      <c r="X32" s="92">
        <v>116689224.485</v>
      </c>
      <c r="Y32" s="92">
        <v>42173.896000000001</v>
      </c>
      <c r="Z32" s="92">
        <v>52307.231</v>
      </c>
      <c r="AA32" s="92">
        <v>58743607.206</v>
      </c>
      <c r="AB32" s="92">
        <v>0.72299999999999998</v>
      </c>
      <c r="AC32" s="92">
        <v>0.89700000000000002</v>
      </c>
      <c r="AD32" s="92">
        <v>1006.8390000000001</v>
      </c>
      <c r="AE32" s="92">
        <v>0.12</v>
      </c>
      <c r="AF32" s="92">
        <v>0.12</v>
      </c>
      <c r="AG32" s="92">
        <v>0.14899999999999999</v>
      </c>
      <c r="AH32" s="92">
        <v>167.434</v>
      </c>
      <c r="AI32" s="92">
        <v>1.097</v>
      </c>
      <c r="AJ32" s="92">
        <v>0.60499999999999998</v>
      </c>
      <c r="AK32" s="92">
        <v>1622.9559999999999</v>
      </c>
      <c r="AL32" s="92">
        <v>0.12</v>
      </c>
      <c r="AM32" s="92">
        <v>0.152</v>
      </c>
      <c r="AN32" s="92">
        <v>173.88499999999999</v>
      </c>
      <c r="AO32" s="92">
        <v>37341489.704000004</v>
      </c>
      <c r="AP32" s="92">
        <v>915188.45</v>
      </c>
      <c r="AQ32" s="92">
        <v>34429525.390000001</v>
      </c>
      <c r="AR32" s="92">
        <v>1802067.4129999999</v>
      </c>
      <c r="AS32" s="92">
        <v>0.29984557823111002</v>
      </c>
      <c r="AT32" s="92">
        <v>8.5291832463746798E-4</v>
      </c>
      <c r="AU32" s="92">
        <v>0.21231462304693099</v>
      </c>
      <c r="AV32" s="92">
        <v>1.54433062356212E-2</v>
      </c>
      <c r="AW32" s="92">
        <v>0.65876045958989005</v>
      </c>
      <c r="AX32" s="95">
        <v>6013.3343519838036</v>
      </c>
      <c r="AY32" s="96">
        <f t="shared" si="8"/>
        <v>9333.5020272018864</v>
      </c>
      <c r="BP32" s="19"/>
      <c r="BW32" s="7" t="str">
        <f t="shared" si="2"/>
        <v>MI</v>
      </c>
      <c r="BX32" s="82">
        <f t="shared" si="3"/>
        <v>1006.8390000000001</v>
      </c>
      <c r="BY32" s="82">
        <f t="shared" si="4"/>
        <v>0.89700000000000002</v>
      </c>
      <c r="BZ32" s="82">
        <f t="shared" si="5"/>
        <v>0.72299999999999998</v>
      </c>
      <c r="CA32" s="84">
        <f t="shared" si="6"/>
        <v>6013.3343519838036</v>
      </c>
      <c r="CB32" s="83"/>
      <c r="CP32" s="7" t="s">
        <v>64</v>
      </c>
      <c r="CQ32" s="8" t="s">
        <v>65</v>
      </c>
      <c r="CR32" s="9"/>
      <c r="CU32" s="8" t="s">
        <v>62</v>
      </c>
      <c r="CV32" s="8" t="s">
        <v>62</v>
      </c>
      <c r="CW32" s="8" t="s">
        <v>419</v>
      </c>
      <c r="CX32" s="8" t="s">
        <v>419</v>
      </c>
    </row>
    <row r="33" spans="2:105" ht="15" customHeight="1" x14ac:dyDescent="0.25">
      <c r="B33" s="185"/>
      <c r="C33" s="202" t="s">
        <v>343</v>
      </c>
      <c r="D33" s="203"/>
      <c r="E33" s="257"/>
      <c r="F33" s="204">
        <f>E126</f>
        <v>0</v>
      </c>
      <c r="G33" s="204">
        <f>G126</f>
        <v>0</v>
      </c>
      <c r="H33" s="204"/>
      <c r="I33" s="204">
        <f>I126</f>
        <v>0</v>
      </c>
      <c r="J33" s="204"/>
      <c r="K33" s="204">
        <f>K126</f>
        <v>0</v>
      </c>
      <c r="L33" s="204"/>
      <c r="M33" s="204">
        <f>M126</f>
        <v>0</v>
      </c>
      <c r="N33" s="204"/>
      <c r="O33" s="204">
        <f>O126</f>
        <v>0</v>
      </c>
      <c r="P33" s="204"/>
      <c r="Q33" s="205">
        <f>Q126</f>
        <v>0</v>
      </c>
      <c r="R33" s="188"/>
      <c r="T33" s="299">
        <v>24</v>
      </c>
      <c r="U33" s="300" t="s">
        <v>65</v>
      </c>
      <c r="V33" s="92">
        <v>23482.1</v>
      </c>
      <c r="W33" s="92">
        <v>300888172.43699998</v>
      </c>
      <c r="X33" s="92">
        <v>59379024.545000002</v>
      </c>
      <c r="Y33" s="92">
        <v>16365.808999999999</v>
      </c>
      <c r="Z33" s="92">
        <v>9686.6329999999998</v>
      </c>
      <c r="AA33" s="92">
        <v>25971446.230999999</v>
      </c>
      <c r="AB33" s="92">
        <v>0.55100000000000005</v>
      </c>
      <c r="AC33" s="92">
        <v>0.32600000000000001</v>
      </c>
      <c r="AD33" s="92">
        <v>874.76800000000003</v>
      </c>
      <c r="AE33" s="92">
        <v>0.109</v>
      </c>
      <c r="AF33" s="92">
        <v>0.107</v>
      </c>
      <c r="AG33" s="92">
        <v>6.4000000000000001E-2</v>
      </c>
      <c r="AH33" s="92">
        <v>172.63200000000001</v>
      </c>
      <c r="AI33" s="92">
        <v>1.0229999999999999</v>
      </c>
      <c r="AJ33" s="92">
        <v>2.85</v>
      </c>
      <c r="AK33" s="92">
        <v>1959.9059999999999</v>
      </c>
      <c r="AL33" s="92">
        <v>9.8000000000000004E-2</v>
      </c>
      <c r="AM33" s="92">
        <v>5.8999999999999997E-2</v>
      </c>
      <c r="AN33" s="92">
        <v>178.90299999999999</v>
      </c>
      <c r="AO33" s="92">
        <v>17804537.550999999</v>
      </c>
      <c r="AP33" s="92">
        <v>50645.457000000002</v>
      </c>
      <c r="AQ33" s="92">
        <v>12607034.931</v>
      </c>
      <c r="AR33" s="92">
        <v>0</v>
      </c>
      <c r="AS33" s="92">
        <v>0.7074412222366</v>
      </c>
      <c r="AT33" s="92">
        <v>1.2548563634856901E-3</v>
      </c>
      <c r="AU33" s="92">
        <v>9.9385136750750003E-2</v>
      </c>
      <c r="AV33" s="92">
        <v>0</v>
      </c>
      <c r="AW33" s="92">
        <v>0.53899684893058397</v>
      </c>
      <c r="AX33" s="95">
        <v>5067.2468054602996</v>
      </c>
      <c r="AY33" s="96">
        <f t="shared" si="8"/>
        <v>10955.132110696859</v>
      </c>
      <c r="BP33" s="19"/>
      <c r="BW33" s="7" t="str">
        <f t="shared" si="2"/>
        <v>MN</v>
      </c>
      <c r="BX33" s="82">
        <f t="shared" si="3"/>
        <v>874.76800000000003</v>
      </c>
      <c r="BY33" s="82">
        <f t="shared" si="4"/>
        <v>0.32600000000000001</v>
      </c>
      <c r="BZ33" s="82">
        <f t="shared" si="5"/>
        <v>0.55100000000000005</v>
      </c>
      <c r="CA33" s="84">
        <f t="shared" si="6"/>
        <v>5067.2468054602996</v>
      </c>
      <c r="CB33" s="83"/>
      <c r="CP33" s="7" t="s">
        <v>66</v>
      </c>
      <c r="CQ33" s="8" t="s">
        <v>67</v>
      </c>
      <c r="CR33" s="9"/>
      <c r="CU33" s="8" t="s">
        <v>64</v>
      </c>
      <c r="CV33" s="8" t="s">
        <v>64</v>
      </c>
      <c r="CW33" s="8" t="s">
        <v>426</v>
      </c>
      <c r="CX33" s="8" t="s">
        <v>426</v>
      </c>
    </row>
    <row r="34" spans="2:105" ht="15" customHeight="1" x14ac:dyDescent="0.25">
      <c r="B34" s="185"/>
      <c r="C34" s="207" t="s">
        <v>339</v>
      </c>
      <c r="D34" s="208"/>
      <c r="E34" s="258"/>
      <c r="F34" s="209">
        <f>SUM(F30:F33)</f>
        <v>0</v>
      </c>
      <c r="G34" s="209">
        <f>SUM(G30:G33)</f>
        <v>0</v>
      </c>
      <c r="H34" s="209"/>
      <c r="I34" s="209">
        <f>SUM(I30:I33)</f>
        <v>0</v>
      </c>
      <c r="J34" s="209"/>
      <c r="K34" s="209">
        <f>SUM(K30:K33)</f>
        <v>0</v>
      </c>
      <c r="L34" s="209"/>
      <c r="M34" s="209">
        <f>SUM(M30:M33)</f>
        <v>0</v>
      </c>
      <c r="N34" s="209"/>
      <c r="O34" s="209">
        <f>SUM(O30:O33)</f>
        <v>0</v>
      </c>
      <c r="P34" s="209"/>
      <c r="Q34" s="210">
        <f>SUM(Q30:Q33)</f>
        <v>0</v>
      </c>
      <c r="R34" s="188"/>
      <c r="T34" s="299">
        <v>25</v>
      </c>
      <c r="U34" s="300" t="s">
        <v>67</v>
      </c>
      <c r="V34" s="92">
        <v>26367.599999999999</v>
      </c>
      <c r="W34" s="92">
        <v>612034051.33700001</v>
      </c>
      <c r="X34" s="92">
        <v>77222857.994000003</v>
      </c>
      <c r="Y34" s="92">
        <v>44484.841999999997</v>
      </c>
      <c r="Z34" s="92">
        <v>89104.938999999998</v>
      </c>
      <c r="AA34" s="92">
        <v>61269178.273000002</v>
      </c>
      <c r="AB34" s="92">
        <v>1.1519999999999999</v>
      </c>
      <c r="AC34" s="92">
        <v>2.3079999999999998</v>
      </c>
      <c r="AD34" s="92">
        <v>1586.8150000000001</v>
      </c>
      <c r="AE34" s="92">
        <v>0.14499999999999999</v>
      </c>
      <c r="AF34" s="92">
        <v>9.5000000000000001E-2</v>
      </c>
      <c r="AG34" s="92">
        <v>0.29099999999999998</v>
      </c>
      <c r="AH34" s="92">
        <v>200.215</v>
      </c>
      <c r="AI34" s="92">
        <v>1.423</v>
      </c>
      <c r="AJ34" s="94">
        <v>0.17899999999999999</v>
      </c>
      <c r="AK34" s="94">
        <v>1008.822</v>
      </c>
      <c r="AL34" s="92">
        <v>0.14499999999999999</v>
      </c>
      <c r="AM34" s="92">
        <v>0.29099999999999998</v>
      </c>
      <c r="AN34" s="92">
        <v>200.655</v>
      </c>
      <c r="AO34" s="92">
        <v>54630633.178999998</v>
      </c>
      <c r="AP34" s="92">
        <v>96903.595000000001</v>
      </c>
      <c r="AQ34" s="92">
        <v>7674804.3210000005</v>
      </c>
      <c r="AR34" s="92">
        <v>0</v>
      </c>
      <c r="AS34" s="94">
        <v>6.6925757551304102E-2</v>
      </c>
      <c r="AT34" s="94">
        <v>2.0775467978073199E-4</v>
      </c>
      <c r="AU34" s="94">
        <v>0.73956067298123496</v>
      </c>
      <c r="AV34" s="92">
        <v>0</v>
      </c>
      <c r="AW34" s="92">
        <v>0.80963826455654997</v>
      </c>
      <c r="AX34" s="95">
        <v>7925.5555574562304</v>
      </c>
      <c r="AY34" s="96">
        <f t="shared" si="8"/>
        <v>5027.6444643791583</v>
      </c>
      <c r="BP34" s="19"/>
      <c r="BW34" s="7" t="str">
        <f t="shared" si="2"/>
        <v>MO</v>
      </c>
      <c r="BX34" s="82">
        <f t="shared" si="3"/>
        <v>1586.8150000000001</v>
      </c>
      <c r="BY34" s="82">
        <f t="shared" si="4"/>
        <v>2.3079999999999998</v>
      </c>
      <c r="BZ34" s="82">
        <f t="shared" si="5"/>
        <v>1.1519999999999999</v>
      </c>
      <c r="CA34" s="84">
        <f t="shared" si="6"/>
        <v>7925.5555574562304</v>
      </c>
      <c r="CB34" s="83"/>
      <c r="CP34" s="7" t="s">
        <v>68</v>
      </c>
      <c r="CQ34" s="8" t="s">
        <v>69</v>
      </c>
      <c r="CR34" s="9"/>
      <c r="CU34" s="8" t="s">
        <v>66</v>
      </c>
      <c r="CV34" s="8" t="s">
        <v>66</v>
      </c>
      <c r="CW34" s="4" t="s">
        <v>410</v>
      </c>
      <c r="CX34" s="4" t="s">
        <v>410</v>
      </c>
    </row>
    <row r="35" spans="2:105" s="19" customFormat="1" ht="15" customHeight="1" x14ac:dyDescent="0.35">
      <c r="B35" s="185"/>
      <c r="C35" s="211" t="s">
        <v>351</v>
      </c>
      <c r="D35" s="212"/>
      <c r="E35" s="377" t="s">
        <v>346</v>
      </c>
      <c r="F35" s="213"/>
      <c r="G35" s="214"/>
      <c r="H35" s="214"/>
      <c r="I35" s="214"/>
      <c r="J35" s="214"/>
      <c r="K35" s="214"/>
      <c r="L35" s="214"/>
      <c r="M35" s="214"/>
      <c r="N35" s="214"/>
      <c r="O35" s="214"/>
      <c r="P35" s="214"/>
      <c r="Q35" s="215"/>
      <c r="R35" s="188"/>
      <c r="T35" s="299"/>
      <c r="U35" s="300"/>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5"/>
      <c r="AY35" s="96"/>
      <c r="BA35" s="20"/>
      <c r="BB35" s="20"/>
      <c r="BC35" s="20"/>
      <c r="BD35" s="20"/>
      <c r="BE35" s="20"/>
      <c r="BF35" s="20"/>
      <c r="BH35" s="20"/>
      <c r="BI35" s="20"/>
      <c r="BJ35" s="20"/>
      <c r="BK35" s="20"/>
      <c r="BL35" s="20"/>
      <c r="BM35" s="20"/>
      <c r="BN35" s="20"/>
      <c r="BO35" s="20"/>
      <c r="BW35" s="7" t="str">
        <f t="shared" ref="BW35:BW60" si="9">U36</f>
        <v>MS</v>
      </c>
      <c r="BX35" s="82">
        <f t="shared" ref="BX35:BX60" si="10">AD36</f>
        <v>835.15200000000004</v>
      </c>
      <c r="BY35" s="82">
        <f t="shared" ref="BY35:BY60" si="11">AC36</f>
        <v>0.14799999999999999</v>
      </c>
      <c r="BZ35" s="82">
        <f t="shared" ref="BZ35:BZ60" si="12">AB36</f>
        <v>0.44500000000000001</v>
      </c>
      <c r="CA35" s="84">
        <f t="shared" ref="CA35:CA60" si="13">AX36</f>
        <v>6478.5882299089635</v>
      </c>
      <c r="CB35" s="83"/>
      <c r="CP35" s="7" t="s">
        <v>70</v>
      </c>
      <c r="CQ35" s="8" t="s">
        <v>71</v>
      </c>
      <c r="CR35" s="9"/>
      <c r="CU35" s="8" t="s">
        <v>68</v>
      </c>
      <c r="CV35" s="8" t="s">
        <v>68</v>
      </c>
      <c r="CW35" s="9"/>
      <c r="CX35" s="9"/>
      <c r="CY35" s="9"/>
      <c r="CZ35" s="9"/>
      <c r="DA35" s="9"/>
    </row>
    <row r="36" spans="2:105" ht="15" customHeight="1" x14ac:dyDescent="0.25">
      <c r="B36" s="185"/>
      <c r="C36" s="202" t="s">
        <v>340</v>
      </c>
      <c r="D36" s="203"/>
      <c r="E36" s="375"/>
      <c r="F36" s="204">
        <f>E115</f>
        <v>0</v>
      </c>
      <c r="G36" s="204">
        <f>G115</f>
        <v>0</v>
      </c>
      <c r="H36" s="204"/>
      <c r="I36" s="204">
        <f>I115</f>
        <v>0</v>
      </c>
      <c r="J36" s="204"/>
      <c r="K36" s="204">
        <f>K115</f>
        <v>0</v>
      </c>
      <c r="L36" s="204"/>
      <c r="M36" s="204">
        <f>M115</f>
        <v>0</v>
      </c>
      <c r="N36" s="204"/>
      <c r="O36" s="204">
        <f>O115</f>
        <v>0</v>
      </c>
      <c r="P36" s="204"/>
      <c r="Q36" s="205">
        <f>Q115</f>
        <v>0</v>
      </c>
      <c r="R36" s="188"/>
      <c r="T36" s="299">
        <v>26</v>
      </c>
      <c r="U36" s="300" t="s">
        <v>69</v>
      </c>
      <c r="V36" s="92">
        <v>19839.900000000001</v>
      </c>
      <c r="W36" s="92">
        <v>427319644.49800003</v>
      </c>
      <c r="X36" s="92">
        <v>65958759.737999998</v>
      </c>
      <c r="Y36" s="92">
        <v>14664.120999999999</v>
      </c>
      <c r="Z36" s="92">
        <v>4896.6369999999997</v>
      </c>
      <c r="AA36" s="92">
        <v>27542800.309999999</v>
      </c>
      <c r="AB36" s="92">
        <v>0.44500000000000001</v>
      </c>
      <c r="AC36" s="92">
        <v>0.14799999999999999</v>
      </c>
      <c r="AD36" s="92">
        <v>835.15200000000004</v>
      </c>
      <c r="AE36" s="92">
        <v>6.9000000000000006E-2</v>
      </c>
      <c r="AF36" s="92">
        <v>7.9000000000000001E-2</v>
      </c>
      <c r="AG36" s="92">
        <v>2.3E-2</v>
      </c>
      <c r="AH36" s="92">
        <v>128.91</v>
      </c>
      <c r="AI36" s="92">
        <v>0.53700000000000003</v>
      </c>
      <c r="AJ36" s="92">
        <v>1.8129999999999999</v>
      </c>
      <c r="AK36" s="92">
        <v>2263.7440000000001</v>
      </c>
      <c r="AL36" s="92">
        <v>6.7000000000000004E-2</v>
      </c>
      <c r="AM36" s="92">
        <v>1.4999999999999999E-2</v>
      </c>
      <c r="AN36" s="92">
        <v>131.322</v>
      </c>
      <c r="AO36" s="92">
        <v>4414339.96</v>
      </c>
      <c r="AP36" s="92">
        <v>13703.241</v>
      </c>
      <c r="AQ36" s="92">
        <v>48780504.711999997</v>
      </c>
      <c r="AR36" s="92">
        <v>0</v>
      </c>
      <c r="AS36" s="92">
        <v>0.50727133904738297</v>
      </c>
      <c r="AT36" s="92">
        <v>1.6714133762012699E-2</v>
      </c>
      <c r="AU36" s="92">
        <v>1.8246982933449198E-2</v>
      </c>
      <c r="AV36" s="92">
        <v>0</v>
      </c>
      <c r="AW36" s="92">
        <v>0.82784918861698698</v>
      </c>
      <c r="AX36" s="95">
        <v>6478.5882299089635</v>
      </c>
      <c r="AY36" s="96">
        <f t="shared" si="8"/>
        <v>17238.116994867578</v>
      </c>
      <c r="BP36" s="19"/>
      <c r="BW36" s="7" t="str">
        <f t="shared" si="9"/>
        <v>MT</v>
      </c>
      <c r="BX36" s="82">
        <f t="shared" si="10"/>
        <v>1253.318</v>
      </c>
      <c r="BY36" s="82">
        <f t="shared" si="11"/>
        <v>1.004</v>
      </c>
      <c r="BZ36" s="82">
        <f t="shared" si="12"/>
        <v>1.2509999999999999</v>
      </c>
      <c r="CA36" s="84">
        <f t="shared" si="13"/>
        <v>6054.1150683416608</v>
      </c>
      <c r="CB36" s="83"/>
      <c r="CP36" s="7" t="s">
        <v>72</v>
      </c>
      <c r="CQ36" s="8" t="s">
        <v>73</v>
      </c>
      <c r="CR36" s="9"/>
      <c r="CU36" s="8" t="s">
        <v>70</v>
      </c>
      <c r="CV36" s="8" t="s">
        <v>70</v>
      </c>
    </row>
    <row r="37" spans="2:105" ht="15" customHeight="1" x14ac:dyDescent="0.25">
      <c r="B37" s="185"/>
      <c r="C37" s="202" t="s">
        <v>341</v>
      </c>
      <c r="D37" s="203"/>
      <c r="E37" s="375"/>
      <c r="F37" s="204">
        <f>E119</f>
        <v>0</v>
      </c>
      <c r="G37" s="204">
        <f>G119</f>
        <v>0</v>
      </c>
      <c r="H37" s="204"/>
      <c r="I37" s="204">
        <f>I119</f>
        <v>0</v>
      </c>
      <c r="J37" s="204"/>
      <c r="K37" s="204">
        <f>K119</f>
        <v>0</v>
      </c>
      <c r="L37" s="204"/>
      <c r="M37" s="204">
        <f>M119</f>
        <v>0</v>
      </c>
      <c r="N37" s="204"/>
      <c r="O37" s="204">
        <f>O119</f>
        <v>0</v>
      </c>
      <c r="P37" s="204"/>
      <c r="Q37" s="205">
        <f>Q119</f>
        <v>0</v>
      </c>
      <c r="R37" s="188"/>
      <c r="T37" s="299">
        <v>27</v>
      </c>
      <c r="U37" s="300" t="s">
        <v>71</v>
      </c>
      <c r="V37" s="92">
        <v>8545.2999999999993</v>
      </c>
      <c r="W37" s="92">
        <v>168286714.854</v>
      </c>
      <c r="X37" s="92">
        <v>27797079.004000001</v>
      </c>
      <c r="Y37" s="92">
        <v>17389.166000000001</v>
      </c>
      <c r="Z37" s="92">
        <v>13948.244000000001</v>
      </c>
      <c r="AA37" s="92">
        <v>17419287.460000001</v>
      </c>
      <c r="AB37" s="92">
        <v>1.2509999999999999</v>
      </c>
      <c r="AC37" s="92">
        <v>1.004</v>
      </c>
      <c r="AD37" s="92">
        <v>1253.318</v>
      </c>
      <c r="AE37" s="92">
        <v>0.20699999999999999</v>
      </c>
      <c r="AF37" s="92">
        <v>0.19900000000000001</v>
      </c>
      <c r="AG37" s="92">
        <v>0.16600000000000001</v>
      </c>
      <c r="AH37" s="92">
        <v>207.01900000000001</v>
      </c>
      <c r="AI37" s="92">
        <v>2.2599999999999998</v>
      </c>
      <c r="AJ37" s="92">
        <v>0.57899999999999996</v>
      </c>
      <c r="AK37" s="92">
        <v>1354.0139999999999</v>
      </c>
      <c r="AL37" s="92">
        <v>0.20699999999999999</v>
      </c>
      <c r="AM37" s="92">
        <v>0.16600000000000001</v>
      </c>
      <c r="AN37" s="92">
        <v>207.202</v>
      </c>
      <c r="AO37" s="92">
        <v>14100661.316</v>
      </c>
      <c r="AP37" s="92">
        <v>464604.09100000001</v>
      </c>
      <c r="AQ37" s="92">
        <v>507212.82</v>
      </c>
      <c r="AR37" s="92">
        <v>10028.438</v>
      </c>
      <c r="AS37" s="92">
        <v>0.233582246828553</v>
      </c>
      <c r="AT37" s="92">
        <v>1.4576423231618099E-3</v>
      </c>
      <c r="AU37" s="92">
        <v>0.31386771670623098</v>
      </c>
      <c r="AV37" s="92">
        <v>3.6077309133304898E-4</v>
      </c>
      <c r="AW37" s="92">
        <v>0.55364834738470903</v>
      </c>
      <c r="AX37" s="95">
        <v>6054.1150683416608</v>
      </c>
      <c r="AY37" s="96">
        <f t="shared" si="8"/>
        <v>6534.7535255451203</v>
      </c>
      <c r="BP37" s="19"/>
      <c r="BW37" s="7" t="str">
        <f t="shared" si="9"/>
        <v>NC</v>
      </c>
      <c r="BX37" s="82">
        <f t="shared" si="10"/>
        <v>775.01</v>
      </c>
      <c r="BY37" s="82">
        <f t="shared" si="11"/>
        <v>0.33100000000000002</v>
      </c>
      <c r="BZ37" s="82">
        <f t="shared" si="12"/>
        <v>0.47399999999999998</v>
      </c>
      <c r="CA37" s="84">
        <f t="shared" si="13"/>
        <v>4956.8207052785356</v>
      </c>
      <c r="CB37" s="83"/>
      <c r="CP37" s="7" t="s">
        <v>74</v>
      </c>
      <c r="CQ37" s="8" t="s">
        <v>75</v>
      </c>
      <c r="CR37" s="9"/>
      <c r="CU37" s="8" t="s">
        <v>72</v>
      </c>
      <c r="CV37" s="8" t="s">
        <v>72</v>
      </c>
    </row>
    <row r="38" spans="2:105" ht="15" customHeight="1" x14ac:dyDescent="0.25">
      <c r="B38" s="185"/>
      <c r="C38" s="202" t="s">
        <v>342</v>
      </c>
      <c r="D38" s="203"/>
      <c r="E38" s="375"/>
      <c r="F38" s="204">
        <f>E123</f>
        <v>0</v>
      </c>
      <c r="G38" s="204">
        <f>G123</f>
        <v>0</v>
      </c>
      <c r="H38" s="204"/>
      <c r="I38" s="204">
        <f>I123</f>
        <v>0</v>
      </c>
      <c r="J38" s="204"/>
      <c r="K38" s="204">
        <f>K123</f>
        <v>0</v>
      </c>
      <c r="L38" s="204"/>
      <c r="M38" s="204">
        <f>M123</f>
        <v>0</v>
      </c>
      <c r="N38" s="204"/>
      <c r="O38" s="204">
        <f>O123</f>
        <v>0</v>
      </c>
      <c r="P38" s="204"/>
      <c r="Q38" s="205">
        <f>Q123</f>
        <v>0</v>
      </c>
      <c r="R38" s="188"/>
      <c r="T38" s="299">
        <v>28</v>
      </c>
      <c r="U38" s="300" t="s">
        <v>73</v>
      </c>
      <c r="V38" s="92">
        <v>50569.400000000103</v>
      </c>
      <c r="W38" s="92">
        <v>649366339.10599995</v>
      </c>
      <c r="X38" s="92">
        <v>131004605.112</v>
      </c>
      <c r="Y38" s="92">
        <v>31041.401000000002</v>
      </c>
      <c r="Z38" s="92">
        <v>21690.856</v>
      </c>
      <c r="AA38" s="92">
        <v>50764914.420999996</v>
      </c>
      <c r="AB38" s="92">
        <v>0.47399999999999998</v>
      </c>
      <c r="AC38" s="92">
        <v>0.33100000000000002</v>
      </c>
      <c r="AD38" s="92">
        <v>775.01</v>
      </c>
      <c r="AE38" s="92">
        <v>9.6000000000000002E-2</v>
      </c>
      <c r="AF38" s="92">
        <v>0.10299999999999999</v>
      </c>
      <c r="AG38" s="92">
        <v>6.7000000000000004E-2</v>
      </c>
      <c r="AH38" s="92">
        <v>156.352</v>
      </c>
      <c r="AI38" s="92">
        <v>0.82799999999999996</v>
      </c>
      <c r="AJ38" s="92">
        <v>2.395</v>
      </c>
      <c r="AK38" s="92">
        <v>2209.152</v>
      </c>
      <c r="AL38" s="92">
        <v>9.2999999999999999E-2</v>
      </c>
      <c r="AM38" s="92">
        <v>5.1999999999999998E-2</v>
      </c>
      <c r="AN38" s="92">
        <v>161.98500000000001</v>
      </c>
      <c r="AO38" s="92">
        <v>30600350.337000001</v>
      </c>
      <c r="AP38" s="92">
        <v>190957.859</v>
      </c>
      <c r="AQ38" s="92">
        <v>41118116.728</v>
      </c>
      <c r="AR38" s="92">
        <v>324921.63</v>
      </c>
      <c r="AS38" s="92">
        <v>0.61125329773472303</v>
      </c>
      <c r="AT38" s="92">
        <v>8.1538433466049598E-4</v>
      </c>
      <c r="AU38" s="92">
        <v>3.5740367676297499E-2</v>
      </c>
      <c r="AV38" s="92">
        <v>2.4802305706554998E-3</v>
      </c>
      <c r="AW38" s="92">
        <v>0.57237937080243495</v>
      </c>
      <c r="AX38" s="95">
        <v>4956.8207052785356</v>
      </c>
      <c r="AY38" s="96">
        <f t="shared" si="8"/>
        <v>13638.003518844336</v>
      </c>
      <c r="BP38" s="19"/>
      <c r="BW38" s="106" t="str">
        <f t="shared" si="9"/>
        <v>ND</v>
      </c>
      <c r="BX38" s="107">
        <f t="shared" si="10"/>
        <v>1436.4449999999999</v>
      </c>
      <c r="BY38" s="107">
        <f t="shared" si="11"/>
        <v>1.5580000000000001</v>
      </c>
      <c r="BZ38" s="107">
        <f t="shared" si="12"/>
        <v>1.421</v>
      </c>
      <c r="CA38" s="108">
        <f t="shared" si="13"/>
        <v>6741.8114943584405</v>
      </c>
      <c r="CB38" s="83"/>
      <c r="CP38" s="106" t="s">
        <v>76</v>
      </c>
      <c r="CQ38" s="110" t="s">
        <v>77</v>
      </c>
      <c r="CR38" s="9"/>
      <c r="CU38" s="8" t="s">
        <v>74</v>
      </c>
      <c r="CV38" s="8" t="s">
        <v>74</v>
      </c>
    </row>
    <row r="39" spans="2:105" s="19" customFormat="1" ht="15" customHeight="1" x14ac:dyDescent="0.25">
      <c r="B39" s="185"/>
      <c r="C39" s="202" t="s">
        <v>343</v>
      </c>
      <c r="D39" s="203"/>
      <c r="E39" s="375"/>
      <c r="F39" s="204">
        <f>E127</f>
        <v>0</v>
      </c>
      <c r="G39" s="204">
        <f>G127</f>
        <v>0</v>
      </c>
      <c r="H39" s="204"/>
      <c r="I39" s="204">
        <f>I127</f>
        <v>0</v>
      </c>
      <c r="J39" s="204"/>
      <c r="K39" s="204">
        <f>K127</f>
        <v>0</v>
      </c>
      <c r="L39" s="204"/>
      <c r="M39" s="204">
        <f>M127</f>
        <v>0</v>
      </c>
      <c r="N39" s="204"/>
      <c r="O39" s="204">
        <f>O127</f>
        <v>0</v>
      </c>
      <c r="P39" s="204"/>
      <c r="Q39" s="205">
        <f>Q127</f>
        <v>0</v>
      </c>
      <c r="R39" s="188"/>
      <c r="T39" s="303">
        <v>29</v>
      </c>
      <c r="U39" s="304" t="s">
        <v>75</v>
      </c>
      <c r="V39" s="92">
        <v>10397.700000000001</v>
      </c>
      <c r="W39" s="92">
        <v>277407501.93900001</v>
      </c>
      <c r="X39" s="92">
        <v>41147324.005000003</v>
      </c>
      <c r="Y39" s="92">
        <v>29244.561000000002</v>
      </c>
      <c r="Z39" s="92">
        <v>32045.02</v>
      </c>
      <c r="AA39" s="92">
        <v>29552934.998</v>
      </c>
      <c r="AB39" s="92">
        <v>1.421</v>
      </c>
      <c r="AC39" s="92">
        <v>1.5580000000000001</v>
      </c>
      <c r="AD39" s="92">
        <v>1436.4449999999999</v>
      </c>
      <c r="AE39" s="92">
        <v>0.21099999999999999</v>
      </c>
      <c r="AF39" s="92">
        <v>0.21099999999999999</v>
      </c>
      <c r="AG39" s="92">
        <v>0.23100000000000001</v>
      </c>
      <c r="AH39" s="92">
        <v>213.065</v>
      </c>
      <c r="AI39" s="92">
        <v>2.1859999999999999</v>
      </c>
      <c r="AJ39" s="92">
        <v>4.2069999999999999</v>
      </c>
      <c r="AK39" s="92">
        <v>2151.66</v>
      </c>
      <c r="AL39" s="92">
        <v>0.21099999999999999</v>
      </c>
      <c r="AM39" s="92">
        <v>0.23100000000000001</v>
      </c>
      <c r="AN39" s="92">
        <v>213.19200000000001</v>
      </c>
      <c r="AO39" s="92">
        <v>25151437.186000001</v>
      </c>
      <c r="AP39" s="92">
        <v>33550.883000000002</v>
      </c>
      <c r="AQ39" s="92">
        <v>1470620.4709999999</v>
      </c>
      <c r="AR39" s="92">
        <v>56959.356</v>
      </c>
      <c r="AS39" s="92">
        <v>0.54656102181132304</v>
      </c>
      <c r="AT39" s="92">
        <v>4.3349594374949299E-4</v>
      </c>
      <c r="AU39" s="92">
        <v>3.4234241125431497E-2</v>
      </c>
      <c r="AV39" s="92">
        <v>1.3842785179379699E-3</v>
      </c>
      <c r="AW39" s="92">
        <v>0.65022471977062302</v>
      </c>
      <c r="AX39" s="95">
        <v>6741.8114943584405</v>
      </c>
      <c r="AY39" s="96">
        <f t="shared" si="8"/>
        <v>10092.592592592593</v>
      </c>
      <c r="AZ39" s="104"/>
      <c r="BA39" s="105"/>
      <c r="BB39" s="105"/>
      <c r="BC39" s="105"/>
      <c r="BD39" s="105"/>
      <c r="BE39" s="105"/>
      <c r="BF39" s="105"/>
      <c r="BG39" s="104"/>
      <c r="BH39" s="105"/>
      <c r="BI39" s="105"/>
      <c r="BJ39" s="105"/>
      <c r="BK39" s="105"/>
      <c r="BL39" s="105"/>
      <c r="BM39" s="105"/>
      <c r="BN39" s="105"/>
      <c r="BO39" s="105"/>
      <c r="BP39" s="104"/>
      <c r="BQ39" s="104"/>
      <c r="BR39" s="104"/>
      <c r="BS39" s="104"/>
      <c r="BT39" s="104"/>
      <c r="BU39" s="104"/>
      <c r="BV39" s="104"/>
      <c r="BW39" s="106" t="str">
        <f t="shared" si="9"/>
        <v>NE</v>
      </c>
      <c r="BX39" s="107">
        <f t="shared" si="10"/>
        <v>1255.4829999999999</v>
      </c>
      <c r="BY39" s="107">
        <f t="shared" si="11"/>
        <v>2.4550000000000001</v>
      </c>
      <c r="BZ39" s="107">
        <f t="shared" si="12"/>
        <v>1.0900000000000001</v>
      </c>
      <c r="CA39" s="108">
        <f t="shared" si="13"/>
        <v>6158.9601016226397</v>
      </c>
      <c r="CB39" s="109"/>
      <c r="CC39" s="104"/>
      <c r="CD39" s="104"/>
      <c r="CE39" s="104"/>
      <c r="CF39" s="104"/>
      <c r="CG39" s="104"/>
      <c r="CH39" s="104"/>
      <c r="CI39" s="104"/>
      <c r="CJ39" s="104"/>
      <c r="CK39" s="104"/>
      <c r="CL39" s="104"/>
      <c r="CM39" s="104"/>
      <c r="CN39" s="104"/>
      <c r="CO39" s="104"/>
      <c r="CP39" s="106" t="s">
        <v>78</v>
      </c>
      <c r="CQ39" s="110" t="s">
        <v>79</v>
      </c>
      <c r="CR39" s="111"/>
      <c r="CS39" s="104"/>
      <c r="CU39" s="110" t="s">
        <v>76</v>
      </c>
      <c r="CV39" s="110" t="s">
        <v>76</v>
      </c>
      <c r="CW39" s="9"/>
      <c r="CX39" s="9"/>
      <c r="CY39" s="9"/>
      <c r="CZ39" s="9"/>
      <c r="DA39" s="9"/>
    </row>
    <row r="40" spans="2:105" s="19" customFormat="1" ht="15" customHeight="1" x14ac:dyDescent="0.35">
      <c r="B40" s="185"/>
      <c r="C40" s="207" t="s">
        <v>352</v>
      </c>
      <c r="D40" s="208"/>
      <c r="E40" s="376"/>
      <c r="F40" s="209">
        <f>E130</f>
        <v>0</v>
      </c>
      <c r="G40" s="209">
        <f>G130</f>
        <v>0</v>
      </c>
      <c r="H40" s="209"/>
      <c r="I40" s="209">
        <f>I130</f>
        <v>0</v>
      </c>
      <c r="J40" s="209"/>
      <c r="K40" s="209">
        <f>K130</f>
        <v>0</v>
      </c>
      <c r="L40" s="209"/>
      <c r="M40" s="209">
        <f>M130</f>
        <v>0</v>
      </c>
      <c r="N40" s="209"/>
      <c r="O40" s="209">
        <f>O130</f>
        <v>0</v>
      </c>
      <c r="P40" s="209"/>
      <c r="Q40" s="210">
        <f>Q130</f>
        <v>0</v>
      </c>
      <c r="R40" s="188"/>
      <c r="T40" s="303">
        <v>30</v>
      </c>
      <c r="U40" s="304" t="s">
        <v>77</v>
      </c>
      <c r="V40" s="92">
        <v>11375.7</v>
      </c>
      <c r="W40" s="92">
        <v>229714522.683</v>
      </c>
      <c r="X40" s="92">
        <v>37297615.001999997</v>
      </c>
      <c r="Y40" s="92">
        <v>20319.010999999999</v>
      </c>
      <c r="Z40" s="92">
        <v>45778.131000000001</v>
      </c>
      <c r="AA40" s="92">
        <v>23413253.098000001</v>
      </c>
      <c r="AB40" s="92">
        <v>1.0900000000000001</v>
      </c>
      <c r="AC40" s="92">
        <v>2.4550000000000001</v>
      </c>
      <c r="AD40" s="92">
        <v>1255.4829999999999</v>
      </c>
      <c r="AE40" s="92">
        <v>0.17699999999999999</v>
      </c>
      <c r="AF40" s="92">
        <v>0.17100000000000001</v>
      </c>
      <c r="AG40" s="92">
        <v>0.39900000000000002</v>
      </c>
      <c r="AH40" s="92">
        <v>203.84700000000001</v>
      </c>
      <c r="AI40" s="92">
        <v>1.867</v>
      </c>
      <c r="AJ40" s="92">
        <v>0.20599999999999999</v>
      </c>
      <c r="AK40" s="92">
        <v>866.27099999999996</v>
      </c>
      <c r="AL40" s="92">
        <v>0.17499999999999999</v>
      </c>
      <c r="AM40" s="92">
        <v>0.4</v>
      </c>
      <c r="AN40" s="92">
        <v>204.45699999999999</v>
      </c>
      <c r="AO40" s="92">
        <v>20385422.800000001</v>
      </c>
      <c r="AP40" s="92">
        <v>16168.365</v>
      </c>
      <c r="AQ40" s="92">
        <v>1276855.56</v>
      </c>
      <c r="AR40" s="92">
        <v>0</v>
      </c>
      <c r="AS40" s="92">
        <v>1.9028298873411901E-2</v>
      </c>
      <c r="AT40" s="92">
        <v>1.6691971108303901E-3</v>
      </c>
      <c r="AU40" s="92">
        <v>0.198735056885598</v>
      </c>
      <c r="AV40" s="92">
        <v>0</v>
      </c>
      <c r="AW40" s="92">
        <v>0.58349481002151804</v>
      </c>
      <c r="AX40" s="95">
        <v>6158.9601016226397</v>
      </c>
      <c r="AY40" s="96">
        <f t="shared" si="8"/>
        <v>4236.934905628078</v>
      </c>
      <c r="AZ40" s="104"/>
      <c r="BA40" s="105"/>
      <c r="BB40" s="105"/>
      <c r="BC40" s="105"/>
      <c r="BD40" s="105"/>
      <c r="BE40" s="105"/>
      <c r="BF40" s="105"/>
      <c r="BG40" s="104"/>
      <c r="BH40" s="105"/>
      <c r="BI40" s="105"/>
      <c r="BJ40" s="105"/>
      <c r="BK40" s="105"/>
      <c r="BL40" s="105"/>
      <c r="BM40" s="105"/>
      <c r="BN40" s="105"/>
      <c r="BO40" s="105"/>
      <c r="BP40" s="104"/>
      <c r="BQ40" s="104"/>
      <c r="BR40" s="104"/>
      <c r="BS40" s="104"/>
      <c r="BT40" s="104"/>
      <c r="BU40" s="104"/>
      <c r="BV40" s="104"/>
      <c r="BW40" s="106" t="str">
        <f t="shared" si="9"/>
        <v>NH</v>
      </c>
      <c r="BX40" s="107">
        <f t="shared" si="10"/>
        <v>251.05099999999999</v>
      </c>
      <c r="BY40" s="107">
        <f t="shared" si="11"/>
        <v>0.06</v>
      </c>
      <c r="BZ40" s="107">
        <f t="shared" si="12"/>
        <v>0.16800000000000001</v>
      </c>
      <c r="CA40" s="108">
        <f t="shared" si="13"/>
        <v>2838.9048818954848</v>
      </c>
      <c r="CB40" s="109"/>
      <c r="CC40" s="104"/>
      <c r="CD40" s="104"/>
      <c r="CE40" s="104"/>
      <c r="CF40" s="104"/>
      <c r="CG40" s="104"/>
      <c r="CH40" s="104"/>
      <c r="CI40" s="104"/>
      <c r="CJ40" s="104"/>
      <c r="CK40" s="104"/>
      <c r="CL40" s="104"/>
      <c r="CM40" s="104"/>
      <c r="CN40" s="104"/>
      <c r="CO40" s="104"/>
      <c r="CP40" s="106" t="s">
        <v>80</v>
      </c>
      <c r="CQ40" s="110" t="s">
        <v>81</v>
      </c>
      <c r="CR40" s="111"/>
      <c r="CS40" s="104"/>
      <c r="CU40" s="110" t="s">
        <v>78</v>
      </c>
      <c r="CV40" s="110" t="s">
        <v>78</v>
      </c>
      <c r="CW40" s="9"/>
      <c r="CX40" s="9"/>
      <c r="CY40" s="9"/>
      <c r="CZ40" s="9"/>
      <c r="DA40" s="9"/>
    </row>
    <row r="41" spans="2:105" s="19" customFormat="1" ht="15" customHeight="1" x14ac:dyDescent="0.35">
      <c r="B41" s="185"/>
      <c r="C41" s="211" t="s">
        <v>355</v>
      </c>
      <c r="D41" s="212"/>
      <c r="E41" s="377" t="s">
        <v>346</v>
      </c>
      <c r="F41" s="216"/>
      <c r="G41" s="216"/>
      <c r="H41" s="216"/>
      <c r="I41" s="216"/>
      <c r="J41" s="216"/>
      <c r="K41" s="216"/>
      <c r="L41" s="216"/>
      <c r="M41" s="216"/>
      <c r="N41" s="216"/>
      <c r="O41" s="216"/>
      <c r="P41" s="216"/>
      <c r="Q41" s="217"/>
      <c r="R41" s="188"/>
      <c r="S41" s="104"/>
      <c r="T41" s="303">
        <v>31</v>
      </c>
      <c r="U41" s="304" t="s">
        <v>79</v>
      </c>
      <c r="V41" s="92">
        <v>4744.1000000000004</v>
      </c>
      <c r="W41" s="92">
        <v>51175788.064000003</v>
      </c>
      <c r="X41" s="92">
        <v>18026594.829</v>
      </c>
      <c r="Y41" s="92">
        <v>1516.4290000000001</v>
      </c>
      <c r="Z41" s="92">
        <v>538.245</v>
      </c>
      <c r="AA41" s="92">
        <v>2262796.0460000001</v>
      </c>
      <c r="AB41" s="92">
        <v>0.16800000000000001</v>
      </c>
      <c r="AC41" s="92">
        <v>0.06</v>
      </c>
      <c r="AD41" s="92">
        <v>251.05099999999999</v>
      </c>
      <c r="AE41" s="92">
        <v>5.8999999999999997E-2</v>
      </c>
      <c r="AF41" s="92">
        <v>4.9000000000000002E-2</v>
      </c>
      <c r="AG41" s="92">
        <v>2.1000000000000001E-2</v>
      </c>
      <c r="AH41" s="92">
        <v>88.432000000000002</v>
      </c>
      <c r="AI41" s="92">
        <v>0.58099999999999996</v>
      </c>
      <c r="AJ41" s="92">
        <v>9.0999999999999998E-2</v>
      </c>
      <c r="AK41" s="92">
        <v>891.86500000000001</v>
      </c>
      <c r="AL41" s="92">
        <v>4.1000000000000002E-2</v>
      </c>
      <c r="AM41" s="92">
        <v>1.7000000000000001E-2</v>
      </c>
      <c r="AN41" s="92">
        <v>129.47300000000001</v>
      </c>
      <c r="AO41" s="92">
        <v>343015.43400000001</v>
      </c>
      <c r="AP41" s="92">
        <v>30089.94</v>
      </c>
      <c r="AQ41" s="92">
        <v>3582516.3480000002</v>
      </c>
      <c r="AR41" s="92">
        <v>0</v>
      </c>
      <c r="AS41" s="92">
        <v>1.46579500947674E-2</v>
      </c>
      <c r="AT41" s="92">
        <v>2.0043937897842798E-3</v>
      </c>
      <c r="AU41" s="92">
        <v>0.56925335239251695</v>
      </c>
      <c r="AV41" s="92">
        <v>0</v>
      </c>
      <c r="AW41" s="92">
        <v>0.28980647070154603</v>
      </c>
      <c r="AX41" s="95">
        <v>2838.9048818954848</v>
      </c>
      <c r="AY41" s="96">
        <f t="shared" si="8"/>
        <v>6888.4246136260062</v>
      </c>
      <c r="AZ41" s="104"/>
      <c r="BA41" s="105"/>
      <c r="BB41" s="105"/>
      <c r="BC41" s="105"/>
      <c r="BD41" s="105"/>
      <c r="BE41" s="105"/>
      <c r="BF41" s="105"/>
      <c r="BG41" s="104"/>
      <c r="BH41" s="105"/>
      <c r="BI41" s="105"/>
      <c r="BJ41" s="105"/>
      <c r="BK41" s="105"/>
      <c r="BL41" s="105"/>
      <c r="BM41" s="105"/>
      <c r="BN41" s="105"/>
      <c r="BO41" s="105"/>
      <c r="BP41" s="104"/>
      <c r="BQ41" s="104"/>
      <c r="BR41" s="104"/>
      <c r="BS41" s="104"/>
      <c r="BT41" s="104"/>
      <c r="BU41" s="104"/>
      <c r="BV41" s="104"/>
      <c r="BW41" s="106" t="str">
        <f t="shared" si="9"/>
        <v>NJ</v>
      </c>
      <c r="BX41" s="107">
        <f t="shared" si="10"/>
        <v>543.14200000000005</v>
      </c>
      <c r="BY41" s="107">
        <f t="shared" si="11"/>
        <v>5.5E-2</v>
      </c>
      <c r="BZ41" s="107">
        <f t="shared" si="12"/>
        <v>0.24299999999999999</v>
      </c>
      <c r="CA41" s="108">
        <f t="shared" si="13"/>
        <v>4519.2102092755658</v>
      </c>
      <c r="CB41" s="109"/>
      <c r="CC41" s="104"/>
      <c r="CD41" s="104"/>
      <c r="CE41" s="104"/>
      <c r="CF41" s="104"/>
      <c r="CG41" s="104"/>
      <c r="CH41" s="104"/>
      <c r="CI41" s="104"/>
      <c r="CJ41" s="104"/>
      <c r="CK41" s="104"/>
      <c r="CL41" s="104"/>
      <c r="CM41" s="104"/>
      <c r="CN41" s="104"/>
      <c r="CO41" s="104"/>
      <c r="CP41" s="106" t="s">
        <v>82</v>
      </c>
      <c r="CQ41" s="110" t="s">
        <v>83</v>
      </c>
      <c r="CR41" s="111"/>
      <c r="CS41" s="104"/>
      <c r="CU41" s="110" t="s">
        <v>80</v>
      </c>
      <c r="CV41" s="110" t="s">
        <v>80</v>
      </c>
      <c r="CW41" s="9"/>
      <c r="CX41" s="9"/>
      <c r="CY41" s="9"/>
      <c r="CZ41" s="9"/>
      <c r="DA41" s="9"/>
    </row>
    <row r="42" spans="2:105" s="19" customFormat="1" ht="15" customHeight="1" x14ac:dyDescent="0.25">
      <c r="B42" s="185"/>
      <c r="C42" s="202" t="s">
        <v>340</v>
      </c>
      <c r="D42" s="203"/>
      <c r="E42" s="375"/>
      <c r="F42" s="204">
        <f>E116</f>
        <v>0</v>
      </c>
      <c r="G42" s="204">
        <f>G116</f>
        <v>0</v>
      </c>
      <c r="H42" s="204"/>
      <c r="I42" s="204">
        <f>I116</f>
        <v>0</v>
      </c>
      <c r="J42" s="204"/>
      <c r="K42" s="204">
        <f>K116</f>
        <v>0</v>
      </c>
      <c r="L42" s="204"/>
      <c r="M42" s="204">
        <f>M116</f>
        <v>0</v>
      </c>
      <c r="N42" s="204"/>
      <c r="O42" s="204">
        <f>O116</f>
        <v>0</v>
      </c>
      <c r="P42" s="204"/>
      <c r="Q42" s="205">
        <f>Q116</f>
        <v>0</v>
      </c>
      <c r="R42" s="188"/>
      <c r="T42" s="303">
        <v>32</v>
      </c>
      <c r="U42" s="304" t="s">
        <v>81</v>
      </c>
      <c r="V42" s="92">
        <v>28708.1</v>
      </c>
      <c r="W42" s="92">
        <v>320810488.176</v>
      </c>
      <c r="X42" s="92">
        <v>70988175.658999994</v>
      </c>
      <c r="Y42" s="92">
        <v>8628.44</v>
      </c>
      <c r="Z42" s="92">
        <v>1965.9459999999999</v>
      </c>
      <c r="AA42" s="92">
        <v>19278326.464000002</v>
      </c>
      <c r="AB42" s="92">
        <v>0.24299999999999999</v>
      </c>
      <c r="AC42" s="92">
        <v>5.5E-2</v>
      </c>
      <c r="AD42" s="92">
        <v>543.14200000000005</v>
      </c>
      <c r="AE42" s="92">
        <v>5.3999999999999999E-2</v>
      </c>
      <c r="AF42" s="92">
        <v>5.1999999999999998E-2</v>
      </c>
      <c r="AG42" s="92">
        <v>1.2E-2</v>
      </c>
      <c r="AH42" s="92">
        <v>120.185</v>
      </c>
      <c r="AI42" s="92">
        <v>0.39900000000000002</v>
      </c>
      <c r="AJ42" s="92">
        <v>0.313</v>
      </c>
      <c r="AK42" s="92">
        <v>1738.1220000000001</v>
      </c>
      <c r="AL42" s="92">
        <v>3.5999999999999997E-2</v>
      </c>
      <c r="AM42" s="92">
        <v>7.0000000000000001E-3</v>
      </c>
      <c r="AN42" s="92">
        <v>122.161</v>
      </c>
      <c r="AO42" s="92">
        <v>1041528.5</v>
      </c>
      <c r="AP42" s="92">
        <v>142423.27499999999</v>
      </c>
      <c r="AQ42" s="92">
        <v>40448602.049000002</v>
      </c>
      <c r="AR42" s="92">
        <v>216377.05</v>
      </c>
      <c r="AS42" s="92">
        <v>0.41766981016287802</v>
      </c>
      <c r="AT42" s="92">
        <v>5.2196049338684601E-3</v>
      </c>
      <c r="AU42" s="92">
        <v>0.33555331484687401</v>
      </c>
      <c r="AV42" s="92">
        <v>3.0451821534917098E-3</v>
      </c>
      <c r="AW42" s="92">
        <v>0.608995722495977</v>
      </c>
      <c r="AX42" s="95">
        <v>4519.2102092755658</v>
      </c>
      <c r="AY42" s="96">
        <f t="shared" si="8"/>
        <v>14228.125179066968</v>
      </c>
      <c r="AZ42" s="104"/>
      <c r="BA42" s="105"/>
      <c r="BB42" s="105"/>
      <c r="BC42" s="105"/>
      <c r="BD42" s="105"/>
      <c r="BE42" s="105"/>
      <c r="BF42" s="105"/>
      <c r="BG42" s="104"/>
      <c r="BH42" s="105"/>
      <c r="BI42" s="105"/>
      <c r="BJ42" s="105"/>
      <c r="BK42" s="105"/>
      <c r="BL42" s="105"/>
      <c r="BM42" s="105"/>
      <c r="BN42" s="105"/>
      <c r="BO42" s="105"/>
      <c r="BP42" s="104"/>
      <c r="BQ42" s="104"/>
      <c r="BR42" s="104"/>
      <c r="BS42" s="104"/>
      <c r="BT42" s="104"/>
      <c r="BU42" s="104"/>
      <c r="BV42" s="104"/>
      <c r="BW42" s="106" t="str">
        <f t="shared" si="9"/>
        <v>NM</v>
      </c>
      <c r="BX42" s="107">
        <f t="shared" si="10"/>
        <v>1319.3720000000001</v>
      </c>
      <c r="BY42" s="107">
        <f t="shared" si="11"/>
        <v>0.23799999999999999</v>
      </c>
      <c r="BZ42" s="107">
        <f t="shared" si="12"/>
        <v>0.91500000000000004</v>
      </c>
      <c r="CA42" s="108">
        <f t="shared" si="13"/>
        <v>7637.2544268097199</v>
      </c>
      <c r="CB42" s="109"/>
      <c r="CC42" s="104"/>
      <c r="CD42" s="104"/>
      <c r="CE42" s="104"/>
      <c r="CF42" s="104"/>
      <c r="CG42" s="104"/>
      <c r="CH42" s="104"/>
      <c r="CI42" s="104"/>
      <c r="CJ42" s="104"/>
      <c r="CK42" s="104"/>
      <c r="CL42" s="104"/>
      <c r="CM42" s="104"/>
      <c r="CN42" s="104"/>
      <c r="CO42" s="104"/>
      <c r="CP42" s="106" t="s">
        <v>84</v>
      </c>
      <c r="CQ42" s="110" t="s">
        <v>85</v>
      </c>
      <c r="CR42" s="111"/>
      <c r="CS42" s="104"/>
      <c r="CU42" s="110" t="s">
        <v>82</v>
      </c>
      <c r="CV42" s="110" t="s">
        <v>82</v>
      </c>
      <c r="CW42" s="9"/>
      <c r="CX42" s="9"/>
      <c r="CY42" s="9"/>
      <c r="CZ42" s="9"/>
      <c r="DA42" s="9"/>
    </row>
    <row r="43" spans="2:105" s="19" customFormat="1" ht="15" customHeight="1" x14ac:dyDescent="0.25">
      <c r="B43" s="185"/>
      <c r="C43" s="202" t="s">
        <v>341</v>
      </c>
      <c r="D43" s="203"/>
      <c r="E43" s="375"/>
      <c r="F43" s="204">
        <f>E120</f>
        <v>0</v>
      </c>
      <c r="G43" s="204">
        <f>G120</f>
        <v>0</v>
      </c>
      <c r="H43" s="204"/>
      <c r="I43" s="204">
        <f>I120</f>
        <v>0</v>
      </c>
      <c r="J43" s="204"/>
      <c r="K43" s="204">
        <f>K120</f>
        <v>0</v>
      </c>
      <c r="L43" s="204"/>
      <c r="M43" s="204">
        <f>M120</f>
        <v>0</v>
      </c>
      <c r="N43" s="204"/>
      <c r="O43" s="204">
        <f>O120</f>
        <v>0</v>
      </c>
      <c r="P43" s="204"/>
      <c r="Q43" s="205">
        <f>Q120</f>
        <v>0</v>
      </c>
      <c r="R43" s="188"/>
      <c r="T43" s="303">
        <v>33</v>
      </c>
      <c r="U43" s="304" t="s">
        <v>83</v>
      </c>
      <c r="V43" s="92">
        <v>14995.6</v>
      </c>
      <c r="W43" s="92">
        <v>268636682.21600002</v>
      </c>
      <c r="X43" s="92">
        <v>35174510.001000002</v>
      </c>
      <c r="Y43" s="92">
        <v>16092.002</v>
      </c>
      <c r="Z43" s="92">
        <v>4179.2370000000001</v>
      </c>
      <c r="AA43" s="92">
        <v>23204139.905000001</v>
      </c>
      <c r="AB43" s="92">
        <v>0.91500000000000004</v>
      </c>
      <c r="AC43" s="92">
        <v>0.23799999999999999</v>
      </c>
      <c r="AD43" s="92">
        <v>1319.3720000000001</v>
      </c>
      <c r="AE43" s="92">
        <v>0.12</v>
      </c>
      <c r="AF43" s="92">
        <v>0.11700000000000001</v>
      </c>
      <c r="AG43" s="92">
        <v>3.1E-2</v>
      </c>
      <c r="AH43" s="92">
        <v>172.755</v>
      </c>
      <c r="AI43" s="92">
        <v>1.2050000000000001</v>
      </c>
      <c r="AJ43" s="92">
        <v>0.36599999999999999</v>
      </c>
      <c r="AK43" s="92">
        <v>1028.6089999999999</v>
      </c>
      <c r="AL43" s="92">
        <v>0.12</v>
      </c>
      <c r="AM43" s="92">
        <v>3.1E-2</v>
      </c>
      <c r="AN43" s="92">
        <v>172.87899999999999</v>
      </c>
      <c r="AO43" s="92">
        <v>14691665</v>
      </c>
      <c r="AP43" s="92">
        <v>183601.22099999999</v>
      </c>
      <c r="AQ43" s="92">
        <v>11803191.831</v>
      </c>
      <c r="AR43" s="92">
        <v>0</v>
      </c>
      <c r="AS43" s="92">
        <v>6.8575585394907101E-2</v>
      </c>
      <c r="AT43" s="92">
        <v>3.0948348697060099E-4</v>
      </c>
      <c r="AU43" s="92">
        <v>0.64615656658817999</v>
      </c>
      <c r="AV43" s="92">
        <v>0</v>
      </c>
      <c r="AW43" s="92">
        <v>0.75907924719035202</v>
      </c>
      <c r="AX43" s="95">
        <v>7637.2544268097199</v>
      </c>
      <c r="AY43" s="96">
        <f t="shared" si="8"/>
        <v>5949.8782385367795</v>
      </c>
      <c r="AZ43" s="104"/>
      <c r="BA43" s="105"/>
      <c r="BB43" s="105"/>
      <c r="BC43" s="105"/>
      <c r="BD43" s="105"/>
      <c r="BE43" s="105"/>
      <c r="BF43" s="105"/>
      <c r="BG43" s="104"/>
      <c r="BH43" s="105"/>
      <c r="BI43" s="105"/>
      <c r="BJ43" s="105"/>
      <c r="BK43" s="105"/>
      <c r="BL43" s="105"/>
      <c r="BM43" s="105"/>
      <c r="BN43" s="105"/>
      <c r="BO43" s="105"/>
      <c r="BP43" s="104"/>
      <c r="BQ43" s="104"/>
      <c r="BR43" s="104"/>
      <c r="BS43" s="104"/>
      <c r="BT43" s="104"/>
      <c r="BU43" s="104"/>
      <c r="BV43" s="104"/>
      <c r="BW43" s="106" t="str">
        <f t="shared" si="9"/>
        <v>NV</v>
      </c>
      <c r="BX43" s="107">
        <f t="shared" si="10"/>
        <v>737.45299999999997</v>
      </c>
      <c r="BY43" s="107">
        <f t="shared" si="11"/>
        <v>0.26200000000000001</v>
      </c>
      <c r="BZ43" s="107">
        <f t="shared" si="12"/>
        <v>0.55000000000000004</v>
      </c>
      <c r="CA43" s="108">
        <f t="shared" si="13"/>
        <v>5649.440844071969</v>
      </c>
      <c r="CB43" s="109"/>
      <c r="CC43" s="104"/>
      <c r="CD43" s="104"/>
      <c r="CE43" s="104"/>
      <c r="CF43" s="104"/>
      <c r="CG43" s="104"/>
      <c r="CH43" s="104"/>
      <c r="CI43" s="104"/>
      <c r="CJ43" s="104"/>
      <c r="CK43" s="104"/>
      <c r="CL43" s="104"/>
      <c r="CM43" s="104"/>
      <c r="CN43" s="104"/>
      <c r="CO43" s="104"/>
      <c r="CP43" s="106" t="s">
        <v>86</v>
      </c>
      <c r="CQ43" s="110" t="s">
        <v>87</v>
      </c>
      <c r="CR43" s="111"/>
      <c r="CS43" s="104"/>
      <c r="CU43" s="110" t="s">
        <v>84</v>
      </c>
      <c r="CV43" s="110" t="s">
        <v>84</v>
      </c>
      <c r="CW43" s="9"/>
      <c r="CX43" s="9"/>
      <c r="CY43" s="9"/>
      <c r="CZ43" s="9"/>
      <c r="DA43" s="9"/>
    </row>
    <row r="44" spans="2:105" s="19" customFormat="1" ht="15" customHeight="1" x14ac:dyDescent="0.25">
      <c r="B44" s="185"/>
      <c r="C44" s="202" t="s">
        <v>342</v>
      </c>
      <c r="D44" s="203"/>
      <c r="E44" s="375"/>
      <c r="F44" s="204">
        <f>E124</f>
        <v>0</v>
      </c>
      <c r="G44" s="204">
        <f>G124</f>
        <v>0</v>
      </c>
      <c r="H44" s="204"/>
      <c r="I44" s="204">
        <f>I124</f>
        <v>0</v>
      </c>
      <c r="J44" s="204"/>
      <c r="K44" s="204">
        <f>K124</f>
        <v>0</v>
      </c>
      <c r="L44" s="204"/>
      <c r="M44" s="204">
        <f>M124</f>
        <v>0</v>
      </c>
      <c r="N44" s="204"/>
      <c r="O44" s="204">
        <f>O124</f>
        <v>0</v>
      </c>
      <c r="P44" s="204"/>
      <c r="Q44" s="205">
        <f>Q124</f>
        <v>0</v>
      </c>
      <c r="R44" s="188"/>
      <c r="T44" s="303">
        <v>34</v>
      </c>
      <c r="U44" s="304" t="s">
        <v>85</v>
      </c>
      <c r="V44" s="92">
        <v>24504.2</v>
      </c>
      <c r="W44" s="92">
        <v>225354274.398</v>
      </c>
      <c r="X44" s="92">
        <v>39889659.989</v>
      </c>
      <c r="Y44" s="92">
        <v>10968.925999999999</v>
      </c>
      <c r="Z44" s="92">
        <v>5228.067</v>
      </c>
      <c r="AA44" s="92">
        <v>14708365.728</v>
      </c>
      <c r="AB44" s="92">
        <v>0.55000000000000004</v>
      </c>
      <c r="AC44" s="92">
        <v>0.26200000000000001</v>
      </c>
      <c r="AD44" s="92">
        <v>737.45299999999997</v>
      </c>
      <c r="AE44" s="92">
        <v>9.7000000000000003E-2</v>
      </c>
      <c r="AF44" s="92">
        <v>9.6000000000000002E-2</v>
      </c>
      <c r="AG44" s="92">
        <v>4.5999999999999999E-2</v>
      </c>
      <c r="AH44" s="92">
        <v>130.535</v>
      </c>
      <c r="AI44" s="92">
        <v>0.76700000000000002</v>
      </c>
      <c r="AJ44" s="92">
        <v>0.113</v>
      </c>
      <c r="AK44" s="92">
        <v>963.83</v>
      </c>
      <c r="AL44" s="92">
        <v>9.8000000000000004E-2</v>
      </c>
      <c r="AM44" s="92">
        <v>4.2999999999999997E-2</v>
      </c>
      <c r="AN44" s="92">
        <v>130.452</v>
      </c>
      <c r="AO44" s="92">
        <v>2735456.77</v>
      </c>
      <c r="AP44" s="92">
        <v>12345.191000000001</v>
      </c>
      <c r="AQ44" s="92">
        <v>25774965.600000001</v>
      </c>
      <c r="AR44" s="92">
        <v>0</v>
      </c>
      <c r="AS44" s="92">
        <v>3.2067380700979801E-3</v>
      </c>
      <c r="AT44" s="92">
        <v>3.8189181318081002E-3</v>
      </c>
      <c r="AU44" s="92">
        <v>0.36169286631672698</v>
      </c>
      <c r="AV44" s="92">
        <v>0</v>
      </c>
      <c r="AW44" s="92">
        <v>0.71694190236717203</v>
      </c>
      <c r="AX44" s="95">
        <v>5649.440844071969</v>
      </c>
      <c r="AY44" s="96">
        <f t="shared" si="8"/>
        <v>7388.3880661086068</v>
      </c>
      <c r="AZ44" s="104"/>
      <c r="BA44" s="105"/>
      <c r="BB44" s="105"/>
      <c r="BC44" s="105"/>
      <c r="BD44" s="105"/>
      <c r="BE44" s="105"/>
      <c r="BF44" s="105"/>
      <c r="BG44" s="104"/>
      <c r="BH44" s="105"/>
      <c r="BI44" s="105"/>
      <c r="BJ44" s="105"/>
      <c r="BK44" s="105"/>
      <c r="BL44" s="105"/>
      <c r="BM44" s="105"/>
      <c r="BN44" s="105"/>
      <c r="BO44" s="105"/>
      <c r="BP44" s="104"/>
      <c r="BQ44" s="104"/>
      <c r="BR44" s="104"/>
      <c r="BS44" s="104"/>
      <c r="BT44" s="104"/>
      <c r="BU44" s="104"/>
      <c r="BV44" s="104"/>
      <c r="BW44" s="7" t="str">
        <f t="shared" si="9"/>
        <v>NY</v>
      </c>
      <c r="BX44" s="82">
        <f t="shared" si="10"/>
        <v>376.72199999999998</v>
      </c>
      <c r="BY44" s="82">
        <f t="shared" si="11"/>
        <v>4.3999999999999997E-2</v>
      </c>
      <c r="BZ44" s="82">
        <f t="shared" si="12"/>
        <v>0.20200000000000001</v>
      </c>
      <c r="CA44" s="84">
        <f t="shared" si="13"/>
        <v>3262.3896524628335</v>
      </c>
      <c r="CB44" s="109"/>
      <c r="CC44" s="104"/>
      <c r="CD44" s="104"/>
      <c r="CE44" s="104"/>
      <c r="CF44" s="104"/>
      <c r="CG44" s="104"/>
      <c r="CH44" s="104"/>
      <c r="CI44" s="104"/>
      <c r="CJ44" s="104"/>
      <c r="CK44" s="104"/>
      <c r="CL44" s="104"/>
      <c r="CM44" s="104"/>
      <c r="CN44" s="104"/>
      <c r="CO44" s="104"/>
      <c r="CP44" s="7" t="s">
        <v>88</v>
      </c>
      <c r="CQ44" s="8" t="s">
        <v>89</v>
      </c>
      <c r="CR44" s="111"/>
      <c r="CS44" s="104"/>
      <c r="CU44" s="110" t="s">
        <v>86</v>
      </c>
      <c r="CV44" s="110" t="s">
        <v>86</v>
      </c>
      <c r="CW44" s="9"/>
      <c r="CX44" s="9"/>
      <c r="CY44" s="9"/>
      <c r="CZ44" s="9"/>
      <c r="DA44" s="9"/>
    </row>
    <row r="45" spans="2:105" ht="15" customHeight="1" x14ac:dyDescent="0.25">
      <c r="B45" s="185"/>
      <c r="C45" s="202" t="s">
        <v>343</v>
      </c>
      <c r="D45" s="203"/>
      <c r="E45" s="375"/>
      <c r="F45" s="204">
        <f>E128</f>
        <v>0</v>
      </c>
      <c r="G45" s="204">
        <f>G128</f>
        <v>0</v>
      </c>
      <c r="H45" s="204"/>
      <c r="I45" s="204">
        <f>I128</f>
        <v>0</v>
      </c>
      <c r="J45" s="204"/>
      <c r="K45" s="204">
        <f>K128</f>
        <v>0</v>
      </c>
      <c r="L45" s="204"/>
      <c r="M45" s="204">
        <f>M128</f>
        <v>0</v>
      </c>
      <c r="N45" s="204"/>
      <c r="O45" s="204">
        <f>O128</f>
        <v>0</v>
      </c>
      <c r="P45" s="204"/>
      <c r="Q45" s="205">
        <f>Q128</f>
        <v>0</v>
      </c>
      <c r="R45" s="188"/>
      <c r="T45" s="299">
        <v>35</v>
      </c>
      <c r="U45" s="300" t="s">
        <v>87</v>
      </c>
      <c r="V45" s="92">
        <v>53439</v>
      </c>
      <c r="W45" s="92">
        <v>429226155.85799998</v>
      </c>
      <c r="X45" s="92">
        <v>131568022.70200001</v>
      </c>
      <c r="Y45" s="92">
        <v>13266.879000000001</v>
      </c>
      <c r="Z45" s="92">
        <v>2907.6619999999998</v>
      </c>
      <c r="AA45" s="92">
        <v>24782290.186000001</v>
      </c>
      <c r="AB45" s="92">
        <v>0.20200000000000001</v>
      </c>
      <c r="AC45" s="92">
        <v>4.3999999999999997E-2</v>
      </c>
      <c r="AD45" s="92">
        <v>376.72199999999998</v>
      </c>
      <c r="AE45" s="92">
        <v>6.2E-2</v>
      </c>
      <c r="AF45" s="92">
        <v>5.8000000000000003E-2</v>
      </c>
      <c r="AG45" s="92">
        <v>1.4E-2</v>
      </c>
      <c r="AH45" s="92">
        <v>115.474</v>
      </c>
      <c r="AI45" s="92">
        <v>0.51600000000000001</v>
      </c>
      <c r="AJ45" s="92">
        <v>1.4219999999999999</v>
      </c>
      <c r="AK45" s="92">
        <v>1477.8910000000001</v>
      </c>
      <c r="AL45" s="92">
        <v>4.5999999999999999E-2</v>
      </c>
      <c r="AM45" s="92">
        <v>1.0999999999999999E-2</v>
      </c>
      <c r="AN45" s="92">
        <v>120.04300000000001</v>
      </c>
      <c r="AO45" s="92">
        <v>421951.39799999999</v>
      </c>
      <c r="AP45" s="92">
        <v>502503.73100000003</v>
      </c>
      <c r="AQ45" s="92">
        <v>47592540.223999999</v>
      </c>
      <c r="AR45" s="92">
        <v>4376.2420000000002</v>
      </c>
      <c r="AS45" s="92">
        <v>0.386737444043601</v>
      </c>
      <c r="AT45" s="92">
        <v>7.0719384070105102E-3</v>
      </c>
      <c r="AU45" s="92">
        <v>0.42977910568091998</v>
      </c>
      <c r="AV45" s="92">
        <v>3.3258479274813798E-5</v>
      </c>
      <c r="AW45" s="92">
        <v>0.39085931569059801</v>
      </c>
      <c r="AX45" s="95">
        <v>3262.3896524628335</v>
      </c>
      <c r="AY45" s="96">
        <f t="shared" si="8"/>
        <v>12311.346767408344</v>
      </c>
      <c r="BP45" s="19"/>
      <c r="BW45" s="106" t="str">
        <f t="shared" si="9"/>
        <v>OH</v>
      </c>
      <c r="BX45" s="107">
        <f t="shared" si="10"/>
        <v>1235.4100000000001</v>
      </c>
      <c r="BY45" s="107">
        <f t="shared" si="11"/>
        <v>1.1890000000000001</v>
      </c>
      <c r="BZ45" s="107">
        <f t="shared" si="12"/>
        <v>1.0009999999999999</v>
      </c>
      <c r="CA45" s="108">
        <f t="shared" si="13"/>
        <v>7440.7659055375989</v>
      </c>
      <c r="CB45" s="83"/>
      <c r="CP45" s="106" t="s">
        <v>90</v>
      </c>
      <c r="CQ45" s="110" t="s">
        <v>91</v>
      </c>
      <c r="CR45" s="9"/>
      <c r="CU45" s="8" t="s">
        <v>88</v>
      </c>
      <c r="CV45" s="8" t="s">
        <v>88</v>
      </c>
      <c r="CY45" s="111"/>
      <c r="CZ45" s="111"/>
    </row>
    <row r="46" spans="2:105" s="104" customFormat="1" ht="15" customHeight="1" x14ac:dyDescent="0.35">
      <c r="B46" s="185"/>
      <c r="C46" s="207" t="s">
        <v>396</v>
      </c>
      <c r="D46" s="208"/>
      <c r="E46" s="376"/>
      <c r="F46" s="209">
        <f>E131</f>
        <v>0</v>
      </c>
      <c r="G46" s="209">
        <f>G131</f>
        <v>0</v>
      </c>
      <c r="H46" s="209"/>
      <c r="I46" s="209">
        <f>I131</f>
        <v>0</v>
      </c>
      <c r="J46" s="209"/>
      <c r="K46" s="209">
        <f>K131</f>
        <v>0</v>
      </c>
      <c r="L46" s="209"/>
      <c r="M46" s="209">
        <f>M131</f>
        <v>0</v>
      </c>
      <c r="N46" s="209"/>
      <c r="O46" s="209">
        <f>O131</f>
        <v>0</v>
      </c>
      <c r="P46" s="209"/>
      <c r="Q46" s="210">
        <f>Q131</f>
        <v>0</v>
      </c>
      <c r="R46" s="188"/>
      <c r="T46" s="303">
        <v>36</v>
      </c>
      <c r="U46" s="304" t="s">
        <v>89</v>
      </c>
      <c r="V46" s="92">
        <v>47891.4</v>
      </c>
      <c r="W46" s="92">
        <v>888485444.22899997</v>
      </c>
      <c r="X46" s="92">
        <v>119407794.23899999</v>
      </c>
      <c r="Y46" s="92">
        <v>59789.262000000002</v>
      </c>
      <c r="Z46" s="92">
        <v>70967.263999999996</v>
      </c>
      <c r="AA46" s="92">
        <v>73758798.230000004</v>
      </c>
      <c r="AB46" s="92">
        <v>1.0009999999999999</v>
      </c>
      <c r="AC46" s="92">
        <v>1.1890000000000001</v>
      </c>
      <c r="AD46" s="92">
        <v>1235.4100000000001</v>
      </c>
      <c r="AE46" s="92">
        <v>0.13500000000000001</v>
      </c>
      <c r="AF46" s="92">
        <v>8.5999999999999993E-2</v>
      </c>
      <c r="AG46" s="92">
        <v>0.16</v>
      </c>
      <c r="AH46" s="92">
        <v>166.03299999999999</v>
      </c>
      <c r="AI46" s="92">
        <v>1.198</v>
      </c>
      <c r="AJ46" s="92">
        <v>0.35699999999999998</v>
      </c>
      <c r="AK46" s="92">
        <v>1191.498</v>
      </c>
      <c r="AL46" s="92">
        <v>0.13400000000000001</v>
      </c>
      <c r="AM46" s="92">
        <v>0.161</v>
      </c>
      <c r="AN46" s="92">
        <v>167.20599999999999</v>
      </c>
      <c r="AO46" s="92">
        <v>46181532.217</v>
      </c>
      <c r="AP46" s="92">
        <v>844482.36499999999</v>
      </c>
      <c r="AQ46" s="92">
        <v>51321272.147</v>
      </c>
      <c r="AR46" s="92">
        <v>789021.18200000003</v>
      </c>
      <c r="AS46" s="92">
        <v>9.1837341051721005E-2</v>
      </c>
      <c r="AT46" s="92">
        <v>2.0540065316097301E-4</v>
      </c>
      <c r="AU46" s="92">
        <v>0.51853763555588495</v>
      </c>
      <c r="AV46" s="92">
        <v>6.6074904961818002E-3</v>
      </c>
      <c r="AW46" s="92">
        <v>0.83592754068776098</v>
      </c>
      <c r="AX46" s="95">
        <v>7440.7659055375989</v>
      </c>
      <c r="AY46" s="96">
        <f t="shared" si="8"/>
        <v>7125.9284953889219</v>
      </c>
      <c r="BA46" s="105"/>
      <c r="BB46" s="105"/>
      <c r="BC46" s="105"/>
      <c r="BD46" s="105"/>
      <c r="BE46" s="105"/>
      <c r="BF46" s="105"/>
      <c r="BH46" s="105"/>
      <c r="BI46" s="105"/>
      <c r="BJ46" s="105"/>
      <c r="BK46" s="105"/>
      <c r="BL46" s="105"/>
      <c r="BM46" s="105"/>
      <c r="BN46" s="105"/>
      <c r="BO46" s="105"/>
      <c r="BW46" s="7" t="str">
        <f t="shared" si="9"/>
        <v>OK</v>
      </c>
      <c r="BX46" s="82">
        <f t="shared" si="10"/>
        <v>731.952</v>
      </c>
      <c r="BY46" s="82">
        <f t="shared" si="11"/>
        <v>0.219</v>
      </c>
      <c r="BZ46" s="82">
        <f t="shared" si="12"/>
        <v>0.43099999999999999</v>
      </c>
      <c r="CA46" s="84">
        <f t="shared" si="13"/>
        <v>5409.7790651228397</v>
      </c>
      <c r="CB46" s="109"/>
      <c r="CP46" s="7" t="s">
        <v>92</v>
      </c>
      <c r="CQ46" s="8" t="s">
        <v>93</v>
      </c>
      <c r="CR46" s="111"/>
      <c r="CU46" s="110" t="s">
        <v>90</v>
      </c>
      <c r="CV46" s="110" t="s">
        <v>90</v>
      </c>
      <c r="CW46" s="111"/>
      <c r="CX46" s="111"/>
      <c r="CY46" s="9"/>
      <c r="CZ46" s="9"/>
      <c r="DA46" s="111"/>
    </row>
    <row r="47" spans="2:105" ht="15" customHeight="1" x14ac:dyDescent="0.35">
      <c r="B47" s="185"/>
      <c r="C47" s="211" t="s">
        <v>353</v>
      </c>
      <c r="D47" s="212"/>
      <c r="E47" s="377" t="s">
        <v>346</v>
      </c>
      <c r="F47" s="216"/>
      <c r="G47" s="216"/>
      <c r="H47" s="216"/>
      <c r="I47" s="216"/>
      <c r="J47" s="216"/>
      <c r="K47" s="216"/>
      <c r="L47" s="216"/>
      <c r="M47" s="216"/>
      <c r="N47" s="216"/>
      <c r="O47" s="216"/>
      <c r="P47" s="216"/>
      <c r="Q47" s="217"/>
      <c r="R47" s="188"/>
      <c r="T47" s="299">
        <v>37</v>
      </c>
      <c r="U47" s="300" t="s">
        <v>91</v>
      </c>
      <c r="V47" s="92">
        <v>37914.400000000001</v>
      </c>
      <c r="W47" s="92">
        <v>461002443.102</v>
      </c>
      <c r="X47" s="92">
        <v>85216500.997999996</v>
      </c>
      <c r="Y47" s="92">
        <v>18378.928</v>
      </c>
      <c r="Z47" s="92">
        <v>9347.598</v>
      </c>
      <c r="AA47" s="92">
        <v>31187211.923999999</v>
      </c>
      <c r="AB47" s="92">
        <v>0.43099999999999999</v>
      </c>
      <c r="AC47" s="92">
        <v>0.219</v>
      </c>
      <c r="AD47" s="92">
        <v>731.952</v>
      </c>
      <c r="AE47" s="92">
        <v>0.08</v>
      </c>
      <c r="AF47" s="92">
        <v>8.1000000000000003E-2</v>
      </c>
      <c r="AG47" s="92">
        <v>4.1000000000000002E-2</v>
      </c>
      <c r="AH47" s="92">
        <v>135.30199999999999</v>
      </c>
      <c r="AI47" s="92">
        <v>0.70199999999999996</v>
      </c>
      <c r="AJ47" s="92">
        <v>0.36099999999999999</v>
      </c>
      <c r="AK47" s="92">
        <v>1007.566</v>
      </c>
      <c r="AL47" s="92">
        <v>7.9000000000000001E-2</v>
      </c>
      <c r="AM47" s="92">
        <v>3.9E-2</v>
      </c>
      <c r="AN47" s="92">
        <v>135.90600000000001</v>
      </c>
      <c r="AO47" s="92">
        <v>7826056.8810000001</v>
      </c>
      <c r="AP47" s="92">
        <v>17503.525000000001</v>
      </c>
      <c r="AQ47" s="92">
        <v>44187963.026000001</v>
      </c>
      <c r="AR47" s="92">
        <v>818.26599999999996</v>
      </c>
      <c r="AS47" s="92">
        <v>4.1265736104847101E-2</v>
      </c>
      <c r="AT47" s="92">
        <v>1.06382920052825E-4</v>
      </c>
      <c r="AU47" s="92">
        <v>0.33621430548340098</v>
      </c>
      <c r="AV47" s="92">
        <v>9.6022013199864897E-6</v>
      </c>
      <c r="AW47" s="92">
        <v>0.61431265905643595</v>
      </c>
      <c r="AX47" s="95">
        <v>5409.7790651228397</v>
      </c>
      <c r="AY47" s="96">
        <f t="shared" si="8"/>
        <v>7413.6977028240108</v>
      </c>
      <c r="BP47" s="19"/>
      <c r="BW47" s="7" t="str">
        <f t="shared" si="9"/>
        <v>OR</v>
      </c>
      <c r="BX47" s="82">
        <f t="shared" si="10"/>
        <v>396.59100000000001</v>
      </c>
      <c r="BY47" s="82">
        <f t="shared" si="11"/>
        <v>0.14199999999999999</v>
      </c>
      <c r="BZ47" s="82">
        <f t="shared" si="12"/>
        <v>0.372</v>
      </c>
      <c r="CA47" s="84">
        <f t="shared" si="13"/>
        <v>3252.0310375993699</v>
      </c>
      <c r="CB47" s="83"/>
      <c r="CP47" s="7" t="s">
        <v>94</v>
      </c>
      <c r="CQ47" s="8" t="s">
        <v>95</v>
      </c>
      <c r="CR47" s="9"/>
      <c r="CU47" s="8" t="s">
        <v>92</v>
      </c>
      <c r="CV47" s="8" t="s">
        <v>92</v>
      </c>
    </row>
    <row r="48" spans="2:105" ht="15" customHeight="1" x14ac:dyDescent="0.25">
      <c r="B48" s="185"/>
      <c r="C48" s="202" t="s">
        <v>340</v>
      </c>
      <c r="D48" s="203"/>
      <c r="E48" s="375"/>
      <c r="F48" s="204">
        <f>E117</f>
        <v>0</v>
      </c>
      <c r="G48" s="204">
        <f>G117</f>
        <v>0</v>
      </c>
      <c r="H48" s="204"/>
      <c r="I48" s="204">
        <f>I117</f>
        <v>0</v>
      </c>
      <c r="J48" s="204"/>
      <c r="K48" s="204">
        <f>K117</f>
        <v>0</v>
      </c>
      <c r="L48" s="204"/>
      <c r="M48" s="204">
        <f>M117</f>
        <v>0</v>
      </c>
      <c r="N48" s="204"/>
      <c r="O48" s="204">
        <f>O117</f>
        <v>0</v>
      </c>
      <c r="P48" s="204"/>
      <c r="Q48" s="205">
        <f>Q117</f>
        <v>0</v>
      </c>
      <c r="R48" s="188"/>
      <c r="T48" s="299">
        <v>38</v>
      </c>
      <c r="U48" s="300" t="s">
        <v>93</v>
      </c>
      <c r="V48" s="92">
        <v>20309.8</v>
      </c>
      <c r="W48" s="92">
        <v>202466178.257</v>
      </c>
      <c r="X48" s="92">
        <v>62258378.200000003</v>
      </c>
      <c r="Y48" s="92">
        <v>11577.759</v>
      </c>
      <c r="Z48" s="92">
        <v>4419.8789999999999</v>
      </c>
      <c r="AA48" s="92">
        <v>12345550.255000001</v>
      </c>
      <c r="AB48" s="92">
        <v>0.372</v>
      </c>
      <c r="AC48" s="92">
        <v>0.14199999999999999</v>
      </c>
      <c r="AD48" s="92">
        <v>396.59100000000001</v>
      </c>
      <c r="AE48" s="92">
        <v>0.114</v>
      </c>
      <c r="AF48" s="92">
        <v>0.12</v>
      </c>
      <c r="AG48" s="92">
        <v>4.3999999999999997E-2</v>
      </c>
      <c r="AH48" s="92">
        <v>121.952</v>
      </c>
      <c r="AI48" s="92">
        <v>0.94499999999999995</v>
      </c>
      <c r="AJ48" s="92">
        <v>0.77800000000000002</v>
      </c>
      <c r="AK48" s="92">
        <v>1239.2760000000001</v>
      </c>
      <c r="AL48" s="92">
        <v>0.106</v>
      </c>
      <c r="AM48" s="92">
        <v>4.2000000000000003E-2</v>
      </c>
      <c r="AN48" s="92">
        <v>128.15700000000001</v>
      </c>
      <c r="AO48" s="92">
        <v>2569159.5</v>
      </c>
      <c r="AP48" s="92">
        <v>6623.2839999999997</v>
      </c>
      <c r="AQ48" s="92">
        <v>20932334.147</v>
      </c>
      <c r="AR48" s="92">
        <v>0</v>
      </c>
      <c r="AS48" s="92">
        <v>0.165618915990911</v>
      </c>
      <c r="AT48" s="92">
        <v>8.0504125684744397E-4</v>
      </c>
      <c r="AU48" s="92">
        <v>0.42810118172751999</v>
      </c>
      <c r="AV48" s="92">
        <v>0</v>
      </c>
      <c r="AW48" s="92">
        <v>0.393612775475635</v>
      </c>
      <c r="AX48" s="95">
        <v>3252.0310375993699</v>
      </c>
      <c r="AY48" s="96">
        <f t="shared" si="8"/>
        <v>9669.982911585008</v>
      </c>
      <c r="BP48" s="19"/>
      <c r="BW48" s="7" t="str">
        <f t="shared" si="9"/>
        <v>PA</v>
      </c>
      <c r="BX48" s="82">
        <f t="shared" si="10"/>
        <v>754.91600000000005</v>
      </c>
      <c r="BY48" s="82">
        <f t="shared" si="11"/>
        <v>0.47399999999999998</v>
      </c>
      <c r="BZ48" s="82">
        <f t="shared" si="12"/>
        <v>0.35099999999999998</v>
      </c>
      <c r="CA48" s="84">
        <f t="shared" si="13"/>
        <v>5066.4187659483187</v>
      </c>
      <c r="CB48" s="83"/>
      <c r="CP48" s="7" t="s">
        <v>96</v>
      </c>
      <c r="CQ48" s="8" t="s">
        <v>97</v>
      </c>
      <c r="CR48" s="9"/>
      <c r="CU48" s="8" t="s">
        <v>94</v>
      </c>
      <c r="CV48" s="8" t="s">
        <v>94</v>
      </c>
    </row>
    <row r="49" spans="2:105" ht="15" customHeight="1" x14ac:dyDescent="0.25">
      <c r="B49" s="185"/>
      <c r="C49" s="202" t="s">
        <v>341</v>
      </c>
      <c r="D49" s="203"/>
      <c r="E49" s="375"/>
      <c r="F49" s="204">
        <f>E121</f>
        <v>0</v>
      </c>
      <c r="G49" s="204">
        <f>G121</f>
        <v>0</v>
      </c>
      <c r="H49" s="204"/>
      <c r="I49" s="204">
        <f>I121</f>
        <v>0</v>
      </c>
      <c r="J49" s="204"/>
      <c r="K49" s="204">
        <f>K121</f>
        <v>0</v>
      </c>
      <c r="L49" s="204"/>
      <c r="M49" s="204">
        <f>M121</f>
        <v>0</v>
      </c>
      <c r="N49" s="204"/>
      <c r="O49" s="204">
        <f>O121</f>
        <v>0</v>
      </c>
      <c r="P49" s="204"/>
      <c r="Q49" s="205">
        <f>Q121</f>
        <v>0</v>
      </c>
      <c r="R49" s="188"/>
      <c r="T49" s="299">
        <v>39</v>
      </c>
      <c r="U49" s="300" t="s">
        <v>95</v>
      </c>
      <c r="V49" s="92">
        <v>69279.600000000006</v>
      </c>
      <c r="W49" s="92">
        <v>1160180546.017</v>
      </c>
      <c r="X49" s="92">
        <v>228994206.68000001</v>
      </c>
      <c r="Y49" s="92">
        <v>40236.764999999999</v>
      </c>
      <c r="Z49" s="92">
        <v>54264.792999999998</v>
      </c>
      <c r="AA49" s="92">
        <v>86435642.740999997</v>
      </c>
      <c r="AB49" s="92">
        <v>0.35099999999999998</v>
      </c>
      <c r="AC49" s="92">
        <v>0.47399999999999998</v>
      </c>
      <c r="AD49" s="92">
        <v>754.91600000000005</v>
      </c>
      <c r="AE49" s="92">
        <v>6.9000000000000006E-2</v>
      </c>
      <c r="AF49" s="92">
        <v>0.06</v>
      </c>
      <c r="AG49" s="92">
        <v>9.4E-2</v>
      </c>
      <c r="AH49" s="92">
        <v>149.00399999999999</v>
      </c>
      <c r="AI49" s="92">
        <v>0.57699999999999996</v>
      </c>
      <c r="AJ49" s="92">
        <v>1.4999999999999999E-2</v>
      </c>
      <c r="AK49" s="92">
        <v>881.99599999999998</v>
      </c>
      <c r="AL49" s="92">
        <v>6.5000000000000002E-2</v>
      </c>
      <c r="AM49" s="92">
        <v>9.4E-2</v>
      </c>
      <c r="AN49" s="92">
        <v>151.56</v>
      </c>
      <c r="AO49" s="92">
        <v>37928929.171999998</v>
      </c>
      <c r="AP49" s="92">
        <v>184365.12899999999</v>
      </c>
      <c r="AQ49" s="92">
        <v>98040850.606000006</v>
      </c>
      <c r="AR49" s="92">
        <v>515235.658</v>
      </c>
      <c r="AS49" s="92">
        <v>0</v>
      </c>
      <c r="AT49" s="92">
        <v>1.44711193627083E-3</v>
      </c>
      <c r="AU49" s="92">
        <v>0.936621521011338</v>
      </c>
      <c r="AV49" s="92">
        <v>2.2498070212015999E-3</v>
      </c>
      <c r="AW49" s="92">
        <v>0.60915854394866797</v>
      </c>
      <c r="AX49" s="95">
        <v>5066.4187659483187</v>
      </c>
      <c r="AY49" s="96">
        <f t="shared" si="8"/>
        <v>5819.4510424914224</v>
      </c>
      <c r="BP49" s="19"/>
      <c r="BW49" s="7" t="str">
        <f t="shared" si="9"/>
        <v>RI</v>
      </c>
      <c r="BX49" s="82">
        <f t="shared" si="10"/>
        <v>851.41099999999994</v>
      </c>
      <c r="BY49" s="82">
        <f t="shared" si="11"/>
        <v>1.4999999999999999E-2</v>
      </c>
      <c r="BZ49" s="82">
        <f t="shared" si="12"/>
        <v>0.40500000000000003</v>
      </c>
      <c r="CA49" s="84">
        <f t="shared" si="13"/>
        <v>7434.252798970715</v>
      </c>
      <c r="CB49" s="83"/>
      <c r="CP49" s="7" t="s">
        <v>98</v>
      </c>
      <c r="CQ49" s="8" t="s">
        <v>99</v>
      </c>
      <c r="CR49" s="9"/>
      <c r="CU49" s="8" t="s">
        <v>96</v>
      </c>
      <c r="CV49" s="8" t="s">
        <v>96</v>
      </c>
    </row>
    <row r="50" spans="2:105" ht="15" customHeight="1" x14ac:dyDescent="0.25">
      <c r="B50" s="185"/>
      <c r="C50" s="202" t="s">
        <v>342</v>
      </c>
      <c r="D50" s="203"/>
      <c r="E50" s="375"/>
      <c r="F50" s="204">
        <f>E125</f>
        <v>0</v>
      </c>
      <c r="G50" s="204">
        <f>G125</f>
        <v>0</v>
      </c>
      <c r="H50" s="204"/>
      <c r="I50" s="204">
        <f>I125</f>
        <v>0</v>
      </c>
      <c r="J50" s="204"/>
      <c r="K50" s="204">
        <f>K125</f>
        <v>0</v>
      </c>
      <c r="L50" s="204"/>
      <c r="M50" s="204">
        <f>M125</f>
        <v>0</v>
      </c>
      <c r="N50" s="204"/>
      <c r="O50" s="204">
        <f>O125</f>
        <v>0</v>
      </c>
      <c r="P50" s="204"/>
      <c r="Q50" s="205">
        <f>Q125</f>
        <v>0</v>
      </c>
      <c r="R50" s="188"/>
      <c r="T50" s="299">
        <v>40</v>
      </c>
      <c r="U50" s="300" t="s">
        <v>97</v>
      </c>
      <c r="V50" s="92">
        <v>2612</v>
      </c>
      <c r="W50" s="92">
        <v>56680516.311999999</v>
      </c>
      <c r="X50" s="92">
        <v>7624238.4869999997</v>
      </c>
      <c r="Y50" s="92">
        <v>1543.499</v>
      </c>
      <c r="Z50" s="92">
        <v>56.42</v>
      </c>
      <c r="AA50" s="92">
        <v>3245680.3459999999</v>
      </c>
      <c r="AB50" s="92">
        <v>0.40500000000000003</v>
      </c>
      <c r="AC50" s="92">
        <v>1.4999999999999999E-2</v>
      </c>
      <c r="AD50" s="92">
        <v>851.41099999999994</v>
      </c>
      <c r="AE50" s="92">
        <v>5.3999999999999999E-2</v>
      </c>
      <c r="AF50" s="92">
        <v>5.5E-2</v>
      </c>
      <c r="AG50" s="92">
        <v>2E-3</v>
      </c>
      <c r="AH50" s="92">
        <v>114.52500000000001</v>
      </c>
      <c r="AI50" s="92">
        <v>0.41899999999999998</v>
      </c>
      <c r="AJ50" s="92">
        <v>0.33500000000000002</v>
      </c>
      <c r="AK50" s="92">
        <v>1306.2170000000001</v>
      </c>
      <c r="AL50" s="92">
        <v>5.6000000000000001E-2</v>
      </c>
      <c r="AM50" s="92">
        <v>1E-3</v>
      </c>
      <c r="AN50" s="92">
        <v>118.792</v>
      </c>
      <c r="AO50" s="92">
        <v>0</v>
      </c>
      <c r="AP50" s="92">
        <v>11033.126</v>
      </c>
      <c r="AQ50" s="92">
        <v>7141025.5120000001</v>
      </c>
      <c r="AR50" s="92">
        <v>0</v>
      </c>
      <c r="AS50" s="92">
        <v>0.14774863331222801</v>
      </c>
      <c r="AT50" s="92">
        <v>7.69936123216602E-4</v>
      </c>
      <c r="AU50" s="92">
        <v>0.23927040577379899</v>
      </c>
      <c r="AV50" s="92">
        <v>0</v>
      </c>
      <c r="AW50" s="92">
        <v>0.96532335486360898</v>
      </c>
      <c r="AX50" s="95">
        <v>7434.252798970715</v>
      </c>
      <c r="AY50" s="96">
        <f t="shared" si="8"/>
        <v>10995.833052730823</v>
      </c>
      <c r="BP50" s="19"/>
      <c r="BW50" s="7" t="str">
        <f t="shared" si="9"/>
        <v>SC</v>
      </c>
      <c r="BX50" s="82">
        <f t="shared" si="10"/>
        <v>535.12400000000002</v>
      </c>
      <c r="BY50" s="82">
        <f t="shared" si="11"/>
        <v>0.13700000000000001</v>
      </c>
      <c r="BZ50" s="82">
        <f t="shared" si="12"/>
        <v>0.23100000000000001</v>
      </c>
      <c r="CA50" s="84">
        <f t="shared" si="13"/>
        <v>3544.6925361890681</v>
      </c>
      <c r="CB50" s="83"/>
      <c r="CP50" s="7" t="s">
        <v>100</v>
      </c>
      <c r="CQ50" s="8" t="s">
        <v>101</v>
      </c>
      <c r="CR50" s="9"/>
      <c r="CU50" s="8" t="s">
        <v>98</v>
      </c>
      <c r="CV50" s="8" t="s">
        <v>98</v>
      </c>
    </row>
    <row r="51" spans="2:105" ht="15" customHeight="1" x14ac:dyDescent="0.25">
      <c r="B51" s="185"/>
      <c r="C51" s="202" t="s">
        <v>343</v>
      </c>
      <c r="D51" s="203"/>
      <c r="E51" s="375"/>
      <c r="F51" s="204">
        <f>E129</f>
        <v>0</v>
      </c>
      <c r="G51" s="204">
        <f>G129</f>
        <v>0</v>
      </c>
      <c r="H51" s="204"/>
      <c r="I51" s="204">
        <f>I129</f>
        <v>0</v>
      </c>
      <c r="J51" s="204"/>
      <c r="K51" s="204">
        <f>K129</f>
        <v>0</v>
      </c>
      <c r="L51" s="204"/>
      <c r="M51" s="204">
        <f>M129</f>
        <v>0</v>
      </c>
      <c r="N51" s="204"/>
      <c r="O51" s="204">
        <f>O129</f>
        <v>0</v>
      </c>
      <c r="P51" s="204"/>
      <c r="Q51" s="205">
        <f>Q129</f>
        <v>0</v>
      </c>
      <c r="R51" s="188"/>
      <c r="T51" s="299">
        <v>41</v>
      </c>
      <c r="U51" s="300" t="s">
        <v>99</v>
      </c>
      <c r="V51" s="92">
        <v>33820.5</v>
      </c>
      <c r="W51" s="92">
        <v>354448571.412</v>
      </c>
      <c r="X51" s="92">
        <v>99994165.303000003</v>
      </c>
      <c r="Y51" s="92">
        <v>11573.33</v>
      </c>
      <c r="Z51" s="92">
        <v>6869.4570000000003</v>
      </c>
      <c r="AA51" s="92">
        <v>26754618.397999998</v>
      </c>
      <c r="AB51" s="92">
        <v>0.23100000000000001</v>
      </c>
      <c r="AC51" s="92">
        <v>0.13700000000000001</v>
      </c>
      <c r="AD51" s="92">
        <v>535.12400000000002</v>
      </c>
      <c r="AE51" s="92">
        <v>6.5000000000000002E-2</v>
      </c>
      <c r="AF51" s="92">
        <v>6.4000000000000001E-2</v>
      </c>
      <c r="AG51" s="92">
        <v>3.9E-2</v>
      </c>
      <c r="AH51" s="92">
        <v>150.965</v>
      </c>
      <c r="AI51" s="92">
        <v>0.56499999999999995</v>
      </c>
      <c r="AJ51" s="92">
        <v>0.55800000000000005</v>
      </c>
      <c r="AK51" s="92">
        <v>1866.8019999999999</v>
      </c>
      <c r="AL51" s="92">
        <v>6.3E-2</v>
      </c>
      <c r="AM51" s="92">
        <v>3.5999999999999997E-2</v>
      </c>
      <c r="AN51" s="92">
        <v>155.62100000000001</v>
      </c>
      <c r="AO51" s="92">
        <v>14774001.267000001</v>
      </c>
      <c r="AP51" s="92">
        <v>76989.119999999995</v>
      </c>
      <c r="AQ51" s="92">
        <v>23925644.513999999</v>
      </c>
      <c r="AR51" s="92">
        <v>42300.133000000002</v>
      </c>
      <c r="AS51" s="92">
        <v>0.180404979364167</v>
      </c>
      <c r="AT51" s="92">
        <v>9.40105061804473E-4</v>
      </c>
      <c r="AU51" s="92">
        <v>8.0626809182234097E-2</v>
      </c>
      <c r="AV51" s="92">
        <v>4.2302601216336299E-4</v>
      </c>
      <c r="AW51" s="92">
        <v>0.40967434565795002</v>
      </c>
      <c r="AX51" s="95">
        <v>3544.6925361890681</v>
      </c>
      <c r="AY51" s="96">
        <f t="shared" si="8"/>
        <v>11995.823185816824</v>
      </c>
      <c r="BP51" s="19"/>
      <c r="BW51" s="7" t="str">
        <f t="shared" si="9"/>
        <v>SD</v>
      </c>
      <c r="BX51" s="82">
        <f t="shared" si="10"/>
        <v>489.05</v>
      </c>
      <c r="BY51" s="82">
        <f t="shared" si="11"/>
        <v>0.14599999999999999</v>
      </c>
      <c r="BZ51" s="82">
        <f t="shared" si="12"/>
        <v>0.189</v>
      </c>
      <c r="CA51" s="84">
        <f t="shared" si="13"/>
        <v>2648.0510194477883</v>
      </c>
      <c r="CB51" s="83"/>
      <c r="CP51" s="7" t="s">
        <v>102</v>
      </c>
      <c r="CQ51" s="8" t="s">
        <v>103</v>
      </c>
      <c r="CR51" s="9"/>
      <c r="CU51" s="8" t="s">
        <v>100</v>
      </c>
      <c r="CV51" s="8" t="s">
        <v>100</v>
      </c>
    </row>
    <row r="52" spans="2:105" ht="15" customHeight="1" x14ac:dyDescent="0.35">
      <c r="B52" s="185"/>
      <c r="C52" s="218" t="s">
        <v>354</v>
      </c>
      <c r="D52" s="219"/>
      <c r="E52" s="376"/>
      <c r="F52" s="220">
        <f>E132</f>
        <v>0</v>
      </c>
      <c r="G52" s="220">
        <f>G132</f>
        <v>0</v>
      </c>
      <c r="H52" s="220"/>
      <c r="I52" s="220">
        <f>I132</f>
        <v>0</v>
      </c>
      <c r="J52" s="220"/>
      <c r="K52" s="220">
        <f>K132</f>
        <v>0</v>
      </c>
      <c r="L52" s="220"/>
      <c r="M52" s="220">
        <f>M132</f>
        <v>0</v>
      </c>
      <c r="N52" s="220"/>
      <c r="O52" s="220">
        <f>O132</f>
        <v>0</v>
      </c>
      <c r="P52" s="220"/>
      <c r="Q52" s="221">
        <f>Q132</f>
        <v>0</v>
      </c>
      <c r="R52" s="188"/>
      <c r="T52" s="299">
        <v>42</v>
      </c>
      <c r="U52" s="300" t="s">
        <v>101</v>
      </c>
      <c r="V52" s="92">
        <v>6846.9</v>
      </c>
      <c r="W52" s="92">
        <v>38414340.588</v>
      </c>
      <c r="X52" s="92">
        <v>14506646.702</v>
      </c>
      <c r="Y52" s="92">
        <v>1367.6849999999999</v>
      </c>
      <c r="Z52" s="92">
        <v>1060.2619999999999</v>
      </c>
      <c r="AA52" s="92">
        <v>3547234.5809999998</v>
      </c>
      <c r="AB52" s="92">
        <v>0.189</v>
      </c>
      <c r="AC52" s="92">
        <v>0.14599999999999999</v>
      </c>
      <c r="AD52" s="92">
        <v>489.05</v>
      </c>
      <c r="AE52" s="92">
        <v>7.0999999999999994E-2</v>
      </c>
      <c r="AF52" s="92">
        <v>7.6999999999999999E-2</v>
      </c>
      <c r="AG52" s="92">
        <v>5.5E-2</v>
      </c>
      <c r="AH52" s="92">
        <v>184.68299999999999</v>
      </c>
      <c r="AI52" s="92">
        <v>0.72</v>
      </c>
      <c r="AJ52" s="92">
        <v>0.69399999999999995</v>
      </c>
      <c r="AK52" s="92">
        <v>1572.028</v>
      </c>
      <c r="AL52" s="92">
        <v>7.0999999999999994E-2</v>
      </c>
      <c r="AM52" s="92">
        <v>5.5E-2</v>
      </c>
      <c r="AN52" s="92">
        <v>184.68299999999999</v>
      </c>
      <c r="AO52" s="92">
        <v>2617071.2999999998</v>
      </c>
      <c r="AP52" s="92">
        <v>13637.772000000001</v>
      </c>
      <c r="AQ52" s="92">
        <v>1169624.6359999999</v>
      </c>
      <c r="AR52" s="92">
        <v>0</v>
      </c>
      <c r="AS52" s="92">
        <v>0.22668924217689199</v>
      </c>
      <c r="AT52" s="92">
        <v>1.69763352799055E-3</v>
      </c>
      <c r="AU52" s="92">
        <v>0.20567320354339499</v>
      </c>
      <c r="AV52" s="92">
        <v>0</v>
      </c>
      <c r="AW52" s="92">
        <v>0.261971893608205</v>
      </c>
      <c r="AX52" s="95">
        <v>2648.0510194477883</v>
      </c>
      <c r="AY52" s="96">
        <f t="shared" si="8"/>
        <v>8512.0341341650292</v>
      </c>
      <c r="BP52" s="19"/>
      <c r="BW52" s="7" t="str">
        <f t="shared" si="9"/>
        <v>TN</v>
      </c>
      <c r="BX52" s="82">
        <f t="shared" si="10"/>
        <v>700.31299999999999</v>
      </c>
      <c r="BY52" s="82">
        <f t="shared" si="11"/>
        <v>0.309</v>
      </c>
      <c r="BZ52" s="82">
        <f t="shared" si="12"/>
        <v>0.254</v>
      </c>
      <c r="CA52" s="84">
        <f t="shared" si="13"/>
        <v>4114.6535744078328</v>
      </c>
      <c r="CB52" s="83"/>
      <c r="CP52" s="7" t="s">
        <v>104</v>
      </c>
      <c r="CQ52" s="8" t="s">
        <v>105</v>
      </c>
      <c r="CR52" s="9"/>
      <c r="CU52" s="8" t="s">
        <v>102</v>
      </c>
      <c r="CV52" s="8" t="s">
        <v>102</v>
      </c>
    </row>
    <row r="53" spans="2:105" ht="15" customHeight="1" x14ac:dyDescent="0.25">
      <c r="B53" s="185"/>
      <c r="C53" s="198" t="s">
        <v>371</v>
      </c>
      <c r="D53" s="199"/>
      <c r="E53" s="214"/>
      <c r="F53" s="213"/>
      <c r="G53" s="214"/>
      <c r="H53" s="214"/>
      <c r="I53" s="214"/>
      <c r="J53" s="214"/>
      <c r="K53" s="214"/>
      <c r="L53" s="214"/>
      <c r="M53" s="214"/>
      <c r="N53" s="214"/>
      <c r="O53" s="214"/>
      <c r="P53" s="214"/>
      <c r="Q53" s="215"/>
      <c r="R53" s="188"/>
      <c r="T53" s="299">
        <v>43</v>
      </c>
      <c r="U53" s="300" t="s">
        <v>103</v>
      </c>
      <c r="V53" s="92">
        <v>28363</v>
      </c>
      <c r="W53" s="92">
        <v>338357561.60600001</v>
      </c>
      <c r="X53" s="92">
        <v>82232332.682999998</v>
      </c>
      <c r="Y53" s="92">
        <v>10458.039000000001</v>
      </c>
      <c r="Z53" s="92">
        <v>12702.973</v>
      </c>
      <c r="AA53" s="92">
        <v>28794176.699000001</v>
      </c>
      <c r="AB53" s="92">
        <v>0.254</v>
      </c>
      <c r="AC53" s="92">
        <v>0.309</v>
      </c>
      <c r="AD53" s="92">
        <v>700.31299999999999</v>
      </c>
      <c r="AE53" s="92">
        <v>6.2E-2</v>
      </c>
      <c r="AF53" s="92">
        <v>6.2E-2</v>
      </c>
      <c r="AG53" s="92">
        <v>7.4999999999999997E-2</v>
      </c>
      <c r="AH53" s="92">
        <v>170.2</v>
      </c>
      <c r="AI53" s="92">
        <v>0.57099999999999995</v>
      </c>
      <c r="AJ53" s="92">
        <v>0.86199999999999999</v>
      </c>
      <c r="AK53" s="92">
        <v>1246.819</v>
      </c>
      <c r="AL53" s="92">
        <v>0.06</v>
      </c>
      <c r="AM53" s="92">
        <v>6.9000000000000006E-2</v>
      </c>
      <c r="AN53" s="92">
        <v>172.77199999999999</v>
      </c>
      <c r="AO53" s="92">
        <v>18641185.171999998</v>
      </c>
      <c r="AP53" s="92">
        <v>139600.36499999999</v>
      </c>
      <c r="AQ53" s="92">
        <v>16912987.291999999</v>
      </c>
      <c r="AR53" s="92">
        <v>21079.762999999999</v>
      </c>
      <c r="AS53" s="92">
        <v>0.19006534958982499</v>
      </c>
      <c r="AT53" s="92">
        <v>3.19588020794592E-4</v>
      </c>
      <c r="AU53" s="92">
        <v>0.52910251297786903</v>
      </c>
      <c r="AV53" s="92">
        <v>2.5634397468011398E-4</v>
      </c>
      <c r="AW53" s="92">
        <v>0.44548369713275499</v>
      </c>
      <c r="AX53" s="95">
        <v>4114.6535744078328</v>
      </c>
      <c r="AY53" s="96">
        <f t="shared" si="8"/>
        <v>7216.5570810084973</v>
      </c>
      <c r="BP53" s="19"/>
      <c r="BW53" s="7" t="str">
        <f t="shared" si="9"/>
        <v>TX</v>
      </c>
      <c r="BX53" s="82">
        <f t="shared" si="10"/>
        <v>909.53800000000001</v>
      </c>
      <c r="BY53" s="82">
        <f t="shared" si="11"/>
        <v>0.629</v>
      </c>
      <c r="BZ53" s="82">
        <f t="shared" si="12"/>
        <v>0.56699999999999995</v>
      </c>
      <c r="CA53" s="84">
        <f t="shared" si="13"/>
        <v>6119.0705866440003</v>
      </c>
      <c r="CB53" s="83"/>
      <c r="CP53" s="7" t="s">
        <v>106</v>
      </c>
      <c r="CQ53" s="8" t="s">
        <v>107</v>
      </c>
      <c r="CR53" s="9"/>
      <c r="CU53" s="8" t="s">
        <v>104</v>
      </c>
      <c r="CV53" s="8" t="s">
        <v>104</v>
      </c>
    </row>
    <row r="54" spans="2:105" ht="15" customHeight="1" x14ac:dyDescent="0.35">
      <c r="B54" s="185"/>
      <c r="C54" s="202" t="s">
        <v>347</v>
      </c>
      <c r="D54" s="203"/>
      <c r="E54" s="375" t="s">
        <v>346</v>
      </c>
      <c r="F54" s="222" t="s">
        <v>203</v>
      </c>
      <c r="G54" s="223">
        <f>G133</f>
        <v>0</v>
      </c>
      <c r="H54" s="223"/>
      <c r="I54" s="223">
        <f>I133</f>
        <v>0</v>
      </c>
      <c r="J54" s="223"/>
      <c r="K54" s="223">
        <f>K133</f>
        <v>0</v>
      </c>
      <c r="L54" s="223"/>
      <c r="M54" s="223">
        <f>M133</f>
        <v>0</v>
      </c>
      <c r="N54" s="223"/>
      <c r="O54" s="223">
        <f>O133</f>
        <v>0</v>
      </c>
      <c r="P54" s="223"/>
      <c r="Q54" s="224">
        <f>Q133</f>
        <v>0</v>
      </c>
      <c r="R54" s="188"/>
      <c r="T54" s="299">
        <v>44</v>
      </c>
      <c r="U54" s="300" t="s">
        <v>105</v>
      </c>
      <c r="V54" s="92">
        <v>201308.5</v>
      </c>
      <c r="W54" s="92">
        <v>2955999525.9770002</v>
      </c>
      <c r="X54" s="92">
        <v>483079821.375</v>
      </c>
      <c r="Y54" s="92">
        <v>136891.326</v>
      </c>
      <c r="Z54" s="92">
        <v>151949.954</v>
      </c>
      <c r="AA54" s="92">
        <v>219689748.95899999</v>
      </c>
      <c r="AB54" s="92">
        <v>0.56699999999999995</v>
      </c>
      <c r="AC54" s="92">
        <v>0.629</v>
      </c>
      <c r="AD54" s="92">
        <v>909.53800000000001</v>
      </c>
      <c r="AE54" s="92">
        <v>9.2999999999999999E-2</v>
      </c>
      <c r="AF54" s="92">
        <v>0.09</v>
      </c>
      <c r="AG54" s="92">
        <v>0.10299999999999999</v>
      </c>
      <c r="AH54" s="92">
        <v>148.63999999999999</v>
      </c>
      <c r="AI54" s="92">
        <v>0.77700000000000002</v>
      </c>
      <c r="AJ54" s="92">
        <v>0.77</v>
      </c>
      <c r="AK54" s="92">
        <v>1780.9749999999999</v>
      </c>
      <c r="AL54" s="92">
        <v>9.1999999999999998E-2</v>
      </c>
      <c r="AM54" s="92">
        <v>0.10299999999999999</v>
      </c>
      <c r="AN54" s="92">
        <v>149.495</v>
      </c>
      <c r="AO54" s="92">
        <v>91816735.129999995</v>
      </c>
      <c r="AP54" s="92">
        <v>154386.524</v>
      </c>
      <c r="AQ54" s="92">
        <v>255598747.46000001</v>
      </c>
      <c r="AR54" s="92">
        <v>2870779.2519999999</v>
      </c>
      <c r="AS54" s="92">
        <v>0.64545539315429101</v>
      </c>
      <c r="AT54" s="92">
        <v>1.0171685910205499E-3</v>
      </c>
      <c r="AU54" s="92">
        <v>0.239590066584811</v>
      </c>
      <c r="AV54" s="92">
        <v>5.9426602498341002E-3</v>
      </c>
      <c r="AW54" s="92">
        <v>0.72948710321363996</v>
      </c>
      <c r="AX54" s="95">
        <v>6119.0705866440003</v>
      </c>
      <c r="AY54" s="96">
        <f t="shared" si="8"/>
        <v>11913.274691461253</v>
      </c>
      <c r="BP54" s="19"/>
      <c r="BW54" s="7" t="str">
        <f t="shared" si="9"/>
        <v>UT</v>
      </c>
      <c r="BX54" s="82">
        <f t="shared" si="10"/>
        <v>1590.6410000000001</v>
      </c>
      <c r="BY54" s="82">
        <f t="shared" si="11"/>
        <v>0.68799999999999994</v>
      </c>
      <c r="BZ54" s="82">
        <f t="shared" si="12"/>
        <v>1.641</v>
      </c>
      <c r="CA54" s="84">
        <f t="shared" si="13"/>
        <v>8579.3377008846073</v>
      </c>
      <c r="CB54" s="83"/>
      <c r="CP54" s="7" t="s">
        <v>108</v>
      </c>
      <c r="CQ54" s="8" t="s">
        <v>109</v>
      </c>
      <c r="CR54" s="9"/>
      <c r="CU54" s="8" t="s">
        <v>106</v>
      </c>
      <c r="CV54" s="8" t="s">
        <v>106</v>
      </c>
    </row>
    <row r="55" spans="2:105" ht="15" customHeight="1" x14ac:dyDescent="0.25">
      <c r="B55" s="185"/>
      <c r="C55" s="202"/>
      <c r="D55" s="203"/>
      <c r="E55" s="375"/>
      <c r="F55" s="222"/>
      <c r="G55" s="225" t="e">
        <f>G54/$F40</f>
        <v>#DIV/0!</v>
      </c>
      <c r="H55" s="225"/>
      <c r="I55" s="225" t="e">
        <f>I54/$F40</f>
        <v>#DIV/0!</v>
      </c>
      <c r="J55" s="222"/>
      <c r="K55" s="225" t="e">
        <f>K54/$F40</f>
        <v>#DIV/0!</v>
      </c>
      <c r="L55" s="222"/>
      <c r="M55" s="225" t="e">
        <f>M54/$F40</f>
        <v>#DIV/0!</v>
      </c>
      <c r="N55" s="222"/>
      <c r="O55" s="225" t="e">
        <f>O54/$F40</f>
        <v>#DIV/0!</v>
      </c>
      <c r="P55" s="222"/>
      <c r="Q55" s="226" t="e">
        <f>Q54/$F40</f>
        <v>#DIV/0!</v>
      </c>
      <c r="R55" s="188"/>
      <c r="T55" s="299">
        <v>45</v>
      </c>
      <c r="U55" s="300" t="s">
        <v>107</v>
      </c>
      <c r="V55" s="92">
        <v>12430.8</v>
      </c>
      <c r="W55" s="92">
        <v>335501538.25700003</v>
      </c>
      <c r="X55" s="92">
        <v>39105762.001000002</v>
      </c>
      <c r="Y55" s="92">
        <v>32078.928</v>
      </c>
      <c r="Z55" s="92">
        <v>13448.518</v>
      </c>
      <c r="AA55" s="92">
        <v>31101613.848999999</v>
      </c>
      <c r="AB55" s="92">
        <v>1.641</v>
      </c>
      <c r="AC55" s="92">
        <v>0.68799999999999994</v>
      </c>
      <c r="AD55" s="92">
        <v>1590.6410000000001</v>
      </c>
      <c r="AE55" s="92">
        <v>0.191</v>
      </c>
      <c r="AF55" s="92">
        <v>0.184</v>
      </c>
      <c r="AG55" s="92">
        <v>0.08</v>
      </c>
      <c r="AH55" s="92">
        <v>185.404</v>
      </c>
      <c r="AI55" s="92">
        <v>1.837</v>
      </c>
      <c r="AJ55" s="92">
        <v>0.16500000000000001</v>
      </c>
      <c r="AK55" s="92">
        <v>929.42100000000005</v>
      </c>
      <c r="AL55" s="92">
        <v>0.192</v>
      </c>
      <c r="AM55" s="92">
        <v>0.08</v>
      </c>
      <c r="AN55" s="92">
        <v>185.88399999999999</v>
      </c>
      <c r="AO55" s="92">
        <v>25241025.726</v>
      </c>
      <c r="AP55" s="92">
        <v>39777.154000000002</v>
      </c>
      <c r="AQ55" s="92">
        <v>9369352.3959999997</v>
      </c>
      <c r="AR55" s="92">
        <v>17022.38</v>
      </c>
      <c r="AS55" s="92">
        <v>3.5300982375112103E-2</v>
      </c>
      <c r="AT55" s="92">
        <v>2.66414426595074E-3</v>
      </c>
      <c r="AU55" s="92">
        <v>0.59884916261702703</v>
      </c>
      <c r="AV55" s="92">
        <v>4.3529082750405699E-4</v>
      </c>
      <c r="AW55" s="92">
        <v>0.89312924352359802</v>
      </c>
      <c r="AX55" s="95">
        <v>8579.3377008846073</v>
      </c>
      <c r="AY55" s="96">
        <f t="shared" si="8"/>
        <v>5000.0053796991679</v>
      </c>
      <c r="BP55" s="19"/>
      <c r="BW55" s="7" t="str">
        <f t="shared" si="9"/>
        <v>VA</v>
      </c>
      <c r="BX55" s="82">
        <f t="shared" si="10"/>
        <v>633.18899999999996</v>
      </c>
      <c r="BY55" s="82">
        <f t="shared" si="11"/>
        <v>0.112</v>
      </c>
      <c r="BZ55" s="82">
        <f t="shared" si="12"/>
        <v>0.27800000000000002</v>
      </c>
      <c r="CA55" s="84">
        <f t="shared" si="13"/>
        <v>5416.7674295483585</v>
      </c>
      <c r="CB55" s="83"/>
      <c r="CP55" s="7" t="s">
        <v>110</v>
      </c>
      <c r="CQ55" s="8" t="s">
        <v>111</v>
      </c>
      <c r="CR55" s="9"/>
      <c r="CU55" s="8" t="s">
        <v>108</v>
      </c>
      <c r="CV55" s="8" t="s">
        <v>108</v>
      </c>
    </row>
    <row r="56" spans="2:105" ht="15" customHeight="1" x14ac:dyDescent="0.35">
      <c r="B56" s="185"/>
      <c r="C56" s="202" t="s">
        <v>356</v>
      </c>
      <c r="D56" s="203"/>
      <c r="E56" s="375"/>
      <c r="F56" s="222" t="s">
        <v>203</v>
      </c>
      <c r="G56" s="222">
        <f>G134</f>
        <v>0</v>
      </c>
      <c r="H56" s="222"/>
      <c r="I56" s="222">
        <f>I134</f>
        <v>0</v>
      </c>
      <c r="J56" s="222"/>
      <c r="K56" s="222">
        <f>K134</f>
        <v>0</v>
      </c>
      <c r="L56" s="222"/>
      <c r="M56" s="222">
        <f>M134</f>
        <v>0</v>
      </c>
      <c r="N56" s="222"/>
      <c r="O56" s="222">
        <f>O134</f>
        <v>0</v>
      </c>
      <c r="P56" s="222"/>
      <c r="Q56" s="227">
        <f>Q134</f>
        <v>0</v>
      </c>
      <c r="R56" s="188"/>
      <c r="T56" s="299">
        <v>46</v>
      </c>
      <c r="U56" s="300" t="s">
        <v>109</v>
      </c>
      <c r="V56" s="92">
        <v>38303.1</v>
      </c>
      <c r="W56" s="92">
        <v>524492804.81199998</v>
      </c>
      <c r="X56" s="92">
        <v>96827639.664000005</v>
      </c>
      <c r="Y56" s="92">
        <v>13439.278</v>
      </c>
      <c r="Z56" s="92">
        <v>5438.4949999999999</v>
      </c>
      <c r="AA56" s="92">
        <v>30655077.949000001</v>
      </c>
      <c r="AB56" s="92">
        <v>0.27800000000000002</v>
      </c>
      <c r="AC56" s="92">
        <v>0.112</v>
      </c>
      <c r="AD56" s="92">
        <v>633.18899999999996</v>
      </c>
      <c r="AE56" s="92">
        <v>5.0999999999999997E-2</v>
      </c>
      <c r="AF56" s="92">
        <v>0.05</v>
      </c>
      <c r="AG56" s="92">
        <v>2.1000000000000001E-2</v>
      </c>
      <c r="AH56" s="92">
        <v>116.89400000000001</v>
      </c>
      <c r="AI56" s="92">
        <v>0.40699999999999997</v>
      </c>
      <c r="AJ56" s="92">
        <v>0.17899999999999999</v>
      </c>
      <c r="AK56" s="92">
        <v>218.584</v>
      </c>
      <c r="AL56" s="92">
        <v>3.5999999999999997E-2</v>
      </c>
      <c r="AM56" s="92">
        <v>8.9999999999999993E-3</v>
      </c>
      <c r="AN56" s="92">
        <v>124.387</v>
      </c>
      <c r="AO56" s="92">
        <v>3418110.7880000002</v>
      </c>
      <c r="AP56" s="92">
        <v>257962.8</v>
      </c>
      <c r="AQ56" s="92">
        <v>57985150.707000002</v>
      </c>
      <c r="AR56" s="92">
        <v>0</v>
      </c>
      <c r="AS56" s="92">
        <v>0</v>
      </c>
      <c r="AT56" s="92">
        <v>4.4920801527069902E-4</v>
      </c>
      <c r="AU56" s="92">
        <v>8.0787640739414404E-4</v>
      </c>
      <c r="AV56" s="92">
        <v>0</v>
      </c>
      <c r="AW56" s="92">
        <v>0.68127172338087505</v>
      </c>
      <c r="AX56" s="95">
        <v>5416.7674295483585</v>
      </c>
      <c r="AY56" s="96">
        <f t="shared" si="8"/>
        <v>1757.2897489287466</v>
      </c>
      <c r="BP56" s="19"/>
      <c r="BW56" s="7" t="str">
        <f t="shared" si="9"/>
        <v>VT</v>
      </c>
      <c r="BX56" s="82">
        <f t="shared" si="10"/>
        <v>40.857999999999997</v>
      </c>
      <c r="BY56" s="82">
        <f t="shared" si="11"/>
        <v>3.4000000000000002E-2</v>
      </c>
      <c r="BZ56" s="82">
        <f t="shared" si="12"/>
        <v>0.17199999999999999</v>
      </c>
      <c r="CA56" s="84">
        <f t="shared" si="13"/>
        <v>2753.2795942144057</v>
      </c>
      <c r="CB56" s="83"/>
      <c r="CP56" s="7" t="s">
        <v>112</v>
      </c>
      <c r="CQ56" s="8" t="s">
        <v>113</v>
      </c>
      <c r="CR56" s="9"/>
      <c r="CU56" s="8" t="s">
        <v>110</v>
      </c>
      <c r="CV56" s="8" t="s">
        <v>110</v>
      </c>
    </row>
    <row r="57" spans="2:105" ht="15" customHeight="1" x14ac:dyDescent="0.25">
      <c r="B57" s="185"/>
      <c r="C57" s="202"/>
      <c r="D57" s="203"/>
      <c r="E57" s="375"/>
      <c r="F57" s="222"/>
      <c r="G57" s="225" t="e">
        <f>G56/$F46</f>
        <v>#DIV/0!</v>
      </c>
      <c r="H57" s="222"/>
      <c r="I57" s="225" t="e">
        <f>I56/$F46</f>
        <v>#DIV/0!</v>
      </c>
      <c r="J57" s="222"/>
      <c r="K57" s="225" t="e">
        <f>K56/$F46</f>
        <v>#DIV/0!</v>
      </c>
      <c r="L57" s="222"/>
      <c r="M57" s="225" t="e">
        <f>M56/$F46</f>
        <v>#DIV/0!</v>
      </c>
      <c r="N57" s="222"/>
      <c r="O57" s="225" t="e">
        <f>O56/$F46</f>
        <v>#DIV/0!</v>
      </c>
      <c r="P57" s="222"/>
      <c r="Q57" s="226" t="e">
        <f>Q56/$F46</f>
        <v>#DIV/0!</v>
      </c>
      <c r="R57" s="188"/>
      <c r="T57" s="299">
        <v>47</v>
      </c>
      <c r="U57" s="300" t="s">
        <v>111</v>
      </c>
      <c r="V57" s="92">
        <v>917.4</v>
      </c>
      <c r="W57" s="92">
        <v>6304454.0889999997</v>
      </c>
      <c r="X57" s="92">
        <v>2289797.9929999998</v>
      </c>
      <c r="Y57" s="92">
        <v>196.70699999999999</v>
      </c>
      <c r="Z57" s="92">
        <v>38.392000000000003</v>
      </c>
      <c r="AA57" s="92">
        <v>46778.815000000002</v>
      </c>
      <c r="AB57" s="92">
        <v>0.17199999999999999</v>
      </c>
      <c r="AC57" s="92">
        <v>3.4000000000000002E-2</v>
      </c>
      <c r="AD57" s="92">
        <v>40.857999999999997</v>
      </c>
      <c r="AE57" s="92">
        <v>6.2E-2</v>
      </c>
      <c r="AF57" s="92">
        <v>6.5000000000000002E-2</v>
      </c>
      <c r="AG57" s="92">
        <v>1.2E-2</v>
      </c>
      <c r="AH57" s="92">
        <v>14.84</v>
      </c>
      <c r="AI57" s="92">
        <v>0.91900000000000004</v>
      </c>
      <c r="AJ57" s="92">
        <v>0.27300000000000002</v>
      </c>
      <c r="AK57" s="92">
        <v>1273.52</v>
      </c>
      <c r="AL57" s="92">
        <v>0.67300000000000004</v>
      </c>
      <c r="AM57" s="92">
        <v>0.38600000000000001</v>
      </c>
      <c r="AN57" s="92">
        <v>162.899</v>
      </c>
      <c r="AO57" s="92">
        <v>0</v>
      </c>
      <c r="AP57" s="92">
        <v>1029.03</v>
      </c>
      <c r="AQ57" s="92">
        <v>1850.655</v>
      </c>
      <c r="AR57" s="92">
        <v>0</v>
      </c>
      <c r="AS57" s="92">
        <v>6.7347675710101904E-2</v>
      </c>
      <c r="AT57" s="92">
        <v>1.85826125964755E-4</v>
      </c>
      <c r="AU57" s="92">
        <v>0.14773775302932499</v>
      </c>
      <c r="AV57" s="92">
        <v>0</v>
      </c>
      <c r="AW57" s="92">
        <v>0.18692303933628801</v>
      </c>
      <c r="AX57" s="95">
        <v>2753.2795942144057</v>
      </c>
      <c r="AY57" s="96">
        <f t="shared" si="8"/>
        <v>7817.8503244341582</v>
      </c>
      <c r="BP57" s="19"/>
      <c r="BW57" s="7" t="str">
        <f t="shared" si="9"/>
        <v>WA</v>
      </c>
      <c r="BX57" s="82">
        <f t="shared" si="10"/>
        <v>297.24700000000001</v>
      </c>
      <c r="BY57" s="82">
        <f t="shared" si="11"/>
        <v>6.4000000000000001E-2</v>
      </c>
      <c r="BZ57" s="82">
        <f t="shared" si="12"/>
        <v>0.222</v>
      </c>
      <c r="CA57" s="84">
        <f t="shared" si="13"/>
        <v>2011.7391963895509</v>
      </c>
      <c r="CB57" s="83"/>
      <c r="CP57" s="7" t="s">
        <v>114</v>
      </c>
      <c r="CQ57" s="8" t="s">
        <v>115</v>
      </c>
      <c r="CR57" s="9"/>
      <c r="CU57" s="8" t="s">
        <v>112</v>
      </c>
      <c r="CV57" s="8" t="s">
        <v>112</v>
      </c>
    </row>
    <row r="58" spans="2:105" ht="15" customHeight="1" x14ac:dyDescent="0.35">
      <c r="B58" s="185"/>
      <c r="C58" s="202" t="s">
        <v>348</v>
      </c>
      <c r="D58" s="203"/>
      <c r="E58" s="375"/>
      <c r="F58" s="222" t="s">
        <v>203</v>
      </c>
      <c r="G58" s="222">
        <f>G135</f>
        <v>0</v>
      </c>
      <c r="H58" s="222"/>
      <c r="I58" s="222">
        <f>I135</f>
        <v>0</v>
      </c>
      <c r="J58" s="222"/>
      <c r="K58" s="222">
        <f>K135</f>
        <v>0</v>
      </c>
      <c r="L58" s="222"/>
      <c r="M58" s="222">
        <f>M135</f>
        <v>0</v>
      </c>
      <c r="N58" s="222"/>
      <c r="O58" s="222">
        <f>O135</f>
        <v>0</v>
      </c>
      <c r="P58" s="222"/>
      <c r="Q58" s="227">
        <f>Q135</f>
        <v>0</v>
      </c>
      <c r="R58" s="188"/>
      <c r="T58" s="299">
        <v>48</v>
      </c>
      <c r="U58" s="300" t="s">
        <v>113</v>
      </c>
      <c r="V58" s="92">
        <v>34584.5</v>
      </c>
      <c r="W58" s="92">
        <v>214177013.60499999</v>
      </c>
      <c r="X58" s="92">
        <v>106463608.2</v>
      </c>
      <c r="Y58" s="92">
        <v>11798.073</v>
      </c>
      <c r="Z58" s="92">
        <v>3389.1120000000001</v>
      </c>
      <c r="AA58" s="92">
        <v>15823020.43</v>
      </c>
      <c r="AB58" s="92">
        <v>0.222</v>
      </c>
      <c r="AC58" s="92">
        <v>6.4000000000000001E-2</v>
      </c>
      <c r="AD58" s="92">
        <v>297.24700000000001</v>
      </c>
      <c r="AE58" s="92">
        <v>0.11</v>
      </c>
      <c r="AF58" s="92">
        <v>9.9000000000000005E-2</v>
      </c>
      <c r="AG58" s="92">
        <v>3.2000000000000001E-2</v>
      </c>
      <c r="AH58" s="92">
        <v>147.756</v>
      </c>
      <c r="AI58" s="92">
        <v>0.95</v>
      </c>
      <c r="AJ58" s="92">
        <v>0.29499999999999998</v>
      </c>
      <c r="AK58" s="92">
        <v>1602.204</v>
      </c>
      <c r="AL58" s="92">
        <v>0.104</v>
      </c>
      <c r="AM58" s="92">
        <v>2.3E-2</v>
      </c>
      <c r="AN58" s="92">
        <v>156.85</v>
      </c>
      <c r="AO58" s="92">
        <v>7170101.6150000002</v>
      </c>
      <c r="AP58" s="92">
        <v>19783.789000000001</v>
      </c>
      <c r="AQ58" s="92">
        <v>15728749.217</v>
      </c>
      <c r="AR58" s="92">
        <v>322189.67</v>
      </c>
      <c r="AS58" s="92">
        <v>0.41258914306037398</v>
      </c>
      <c r="AT58" s="92">
        <v>2.3028782537848399E-3</v>
      </c>
      <c r="AU58" s="92">
        <v>0.32775156370834801</v>
      </c>
      <c r="AV58" s="92">
        <v>3.0262786467224602E-3</v>
      </c>
      <c r="AW58" s="92">
        <v>0.23340613416448999</v>
      </c>
      <c r="AX58" s="95">
        <v>2011.7391963895509</v>
      </c>
      <c r="AY58" s="96">
        <f t="shared" si="8"/>
        <v>10214.880459037297</v>
      </c>
      <c r="BP58" s="19"/>
      <c r="BW58" s="7" t="str">
        <f t="shared" si="9"/>
        <v>WI</v>
      </c>
      <c r="BX58" s="82">
        <f t="shared" si="10"/>
        <v>1225.376</v>
      </c>
      <c r="BY58" s="82">
        <f t="shared" si="11"/>
        <v>0.22600000000000001</v>
      </c>
      <c r="BZ58" s="82">
        <f t="shared" si="12"/>
        <v>0.45800000000000002</v>
      </c>
      <c r="CA58" s="84">
        <f t="shared" si="13"/>
        <v>7085.5152331517083</v>
      </c>
      <c r="CB58" s="83"/>
      <c r="CP58" s="7" t="s">
        <v>116</v>
      </c>
      <c r="CQ58" s="8" t="s">
        <v>117</v>
      </c>
      <c r="CR58" s="9"/>
      <c r="CU58" s="8" t="s">
        <v>114</v>
      </c>
      <c r="CV58" s="8" t="s">
        <v>114</v>
      </c>
    </row>
    <row r="59" spans="2:105" ht="15" customHeight="1" x14ac:dyDescent="0.25">
      <c r="B59" s="185"/>
      <c r="C59" s="228"/>
      <c r="D59" s="229"/>
      <c r="E59" s="376"/>
      <c r="F59" s="230"/>
      <c r="G59" s="231" t="e">
        <f>G58/$F52</f>
        <v>#DIV/0!</v>
      </c>
      <c r="H59" s="230"/>
      <c r="I59" s="231" t="e">
        <f>I58/$F52</f>
        <v>#DIV/0!</v>
      </c>
      <c r="J59" s="230"/>
      <c r="K59" s="231" t="e">
        <f>K58/$F52</f>
        <v>#DIV/0!</v>
      </c>
      <c r="L59" s="230"/>
      <c r="M59" s="231" t="e">
        <f>M58/$F52</f>
        <v>#DIV/0!</v>
      </c>
      <c r="N59" s="230"/>
      <c r="O59" s="231" t="e">
        <f>O58/$F52</f>
        <v>#DIV/0!</v>
      </c>
      <c r="P59" s="230"/>
      <c r="Q59" s="232" t="e">
        <f>Q58/$F52</f>
        <v>#DIV/0!</v>
      </c>
      <c r="R59" s="188"/>
      <c r="T59" s="299">
        <v>49</v>
      </c>
      <c r="U59" s="300" t="s">
        <v>115</v>
      </c>
      <c r="V59" s="92">
        <v>23949.200000000001</v>
      </c>
      <c r="W59" s="92">
        <v>439453154.28200001</v>
      </c>
      <c r="X59" s="92">
        <v>62021340.696000002</v>
      </c>
      <c r="Y59" s="92">
        <v>14212.88</v>
      </c>
      <c r="Z59" s="92">
        <v>6998.8249999999998</v>
      </c>
      <c r="AA59" s="92">
        <v>37999728.130000003</v>
      </c>
      <c r="AB59" s="92">
        <v>0.45800000000000002</v>
      </c>
      <c r="AC59" s="92">
        <v>0.22600000000000001</v>
      </c>
      <c r="AD59" s="92">
        <v>1225.376</v>
      </c>
      <c r="AE59" s="92">
        <v>6.5000000000000002E-2</v>
      </c>
      <c r="AF59" s="92">
        <v>6.4000000000000001E-2</v>
      </c>
      <c r="AG59" s="92">
        <v>3.2000000000000001E-2</v>
      </c>
      <c r="AH59" s="92">
        <v>172.941</v>
      </c>
      <c r="AI59" s="92">
        <v>0.59899999999999998</v>
      </c>
      <c r="AJ59" s="92">
        <v>1.278</v>
      </c>
      <c r="AK59" s="92">
        <v>2036.17</v>
      </c>
      <c r="AL59" s="92">
        <v>5.5E-2</v>
      </c>
      <c r="AM59" s="92">
        <v>2.8000000000000001E-2</v>
      </c>
      <c r="AN59" s="92">
        <v>178.095</v>
      </c>
      <c r="AO59" s="92">
        <v>25589331.493999999</v>
      </c>
      <c r="AP59" s="92">
        <v>142827.595</v>
      </c>
      <c r="AQ59" s="92">
        <v>20327591.146000002</v>
      </c>
      <c r="AR59" s="92">
        <v>8701.44</v>
      </c>
      <c r="AS59" s="92">
        <v>0.91005408201798099</v>
      </c>
      <c r="AT59" s="92">
        <v>2.0081599318936098E-3</v>
      </c>
      <c r="AU59" s="92">
        <v>3.5089652254350401E-2</v>
      </c>
      <c r="AV59" s="92">
        <v>1.4029751710524499E-4</v>
      </c>
      <c r="AW59" s="92">
        <v>0.76480643120588598</v>
      </c>
      <c r="AX59" s="95">
        <v>7085.5152331517083</v>
      </c>
      <c r="AY59" s="96">
        <f t="shared" si="8"/>
        <v>11433.055391785283</v>
      </c>
      <c r="BP59" s="19"/>
      <c r="BW59" s="7" t="str">
        <f t="shared" si="9"/>
        <v>WV</v>
      </c>
      <c r="BX59" s="82">
        <f t="shared" si="10"/>
        <v>1929.876</v>
      </c>
      <c r="BY59" s="82">
        <f t="shared" si="11"/>
        <v>1.2110000000000001</v>
      </c>
      <c r="BZ59" s="82">
        <f t="shared" si="12"/>
        <v>2.0150000000000001</v>
      </c>
      <c r="CA59" s="84">
        <f t="shared" si="13"/>
        <v>9548.8758360471147</v>
      </c>
      <c r="CB59" s="83"/>
      <c r="CP59" s="7" t="s">
        <v>118</v>
      </c>
      <c r="CQ59" s="8" t="s">
        <v>119</v>
      </c>
      <c r="CR59" s="9"/>
      <c r="CU59" s="8" t="s">
        <v>116</v>
      </c>
      <c r="CV59" s="8" t="s">
        <v>116</v>
      </c>
    </row>
    <row r="60" spans="2:105" ht="15" customHeight="1" x14ac:dyDescent="0.35">
      <c r="B60" s="185"/>
      <c r="C60" s="233" t="s">
        <v>375</v>
      </c>
      <c r="D60" s="193"/>
      <c r="E60" s="204"/>
      <c r="F60" s="204"/>
      <c r="G60" s="204"/>
      <c r="H60" s="204"/>
      <c r="I60" s="204"/>
      <c r="J60" s="204"/>
      <c r="K60" s="204"/>
      <c r="L60" s="204"/>
      <c r="M60" s="204"/>
      <c r="N60" s="204"/>
      <c r="O60" s="204"/>
      <c r="P60" s="204"/>
      <c r="Q60" s="205"/>
      <c r="R60" s="188"/>
      <c r="T60" s="299">
        <v>50</v>
      </c>
      <c r="U60" s="300" t="s">
        <v>117</v>
      </c>
      <c r="V60" s="92">
        <v>20677.7</v>
      </c>
      <c r="W60" s="92">
        <v>610417986.33299994</v>
      </c>
      <c r="X60" s="92">
        <v>63925638.663000003</v>
      </c>
      <c r="Y60" s="92">
        <v>64396.063999999998</v>
      </c>
      <c r="Z60" s="92">
        <v>38711.910000000003</v>
      </c>
      <c r="AA60" s="92">
        <v>61684266.362999998</v>
      </c>
      <c r="AB60" s="92">
        <v>2.0150000000000001</v>
      </c>
      <c r="AC60" s="92">
        <v>1.2110000000000001</v>
      </c>
      <c r="AD60" s="92">
        <v>1929.876</v>
      </c>
      <c r="AE60" s="92">
        <v>0.21099999999999999</v>
      </c>
      <c r="AF60" s="92">
        <v>0.107</v>
      </c>
      <c r="AG60" s="92">
        <v>0.127</v>
      </c>
      <c r="AH60" s="92">
        <v>202.10499999999999</v>
      </c>
      <c r="AI60" s="92">
        <v>2.1259999999999999</v>
      </c>
      <c r="AJ60" s="92">
        <v>1.5720000000000001</v>
      </c>
      <c r="AK60" s="92">
        <v>2351.67</v>
      </c>
      <c r="AL60" s="92">
        <v>0.21099999999999999</v>
      </c>
      <c r="AM60" s="92">
        <v>0.127</v>
      </c>
      <c r="AN60" s="92">
        <v>202.10499999999999</v>
      </c>
      <c r="AO60" s="92">
        <v>58181629.340000004</v>
      </c>
      <c r="AP60" s="92">
        <v>128385.795</v>
      </c>
      <c r="AQ60" s="92">
        <v>2243353.6439999999</v>
      </c>
      <c r="AR60" s="92">
        <v>41579.106</v>
      </c>
      <c r="AS60" s="92">
        <v>0.83937068051341501</v>
      </c>
      <c r="AT60" s="92">
        <v>1.03758440175816E-3</v>
      </c>
      <c r="AU60" s="92">
        <v>2.44213491601252E-2</v>
      </c>
      <c r="AV60" s="92">
        <v>6.5036396490092397E-4</v>
      </c>
      <c r="AW60" s="92">
        <v>0.94779701762538004</v>
      </c>
      <c r="AX60" s="95">
        <v>9548.8758360471147</v>
      </c>
      <c r="AY60" s="96">
        <f t="shared" si="8"/>
        <v>11635.882338388463</v>
      </c>
      <c r="BP60" s="19"/>
      <c r="BW60" s="113" t="str">
        <f t="shared" si="9"/>
        <v>WY</v>
      </c>
      <c r="BX60" s="114">
        <f t="shared" si="10"/>
        <v>2053.9630000000002</v>
      </c>
      <c r="BY60" s="114">
        <f t="shared" si="11"/>
        <v>1.373</v>
      </c>
      <c r="BZ60" s="114">
        <f t="shared" si="12"/>
        <v>1.482</v>
      </c>
      <c r="CA60" s="115">
        <f t="shared" si="13"/>
        <v>9895.6082237228657</v>
      </c>
      <c r="CB60" s="83"/>
      <c r="CP60" s="7" t="s">
        <v>408</v>
      </c>
      <c r="CQ60" s="8" t="s">
        <v>408</v>
      </c>
      <c r="CR60" s="9"/>
      <c r="CU60" s="4" t="s">
        <v>118</v>
      </c>
      <c r="CV60" s="4" t="s">
        <v>118</v>
      </c>
      <c r="CY60" s="111"/>
      <c r="CZ60" s="111"/>
    </row>
    <row r="61" spans="2:105" s="104" customFormat="1" ht="15" customHeight="1" x14ac:dyDescent="0.25">
      <c r="B61" s="185"/>
      <c r="C61" s="202" t="s">
        <v>349</v>
      </c>
      <c r="D61" s="203"/>
      <c r="E61" s="234"/>
      <c r="F61" s="234" t="s">
        <v>203</v>
      </c>
      <c r="G61" s="234">
        <f>G137</f>
        <v>0</v>
      </c>
      <c r="H61" s="234"/>
      <c r="I61" s="234">
        <f>I137</f>
        <v>0</v>
      </c>
      <c r="J61" s="234"/>
      <c r="K61" s="234">
        <f>K137</f>
        <v>0</v>
      </c>
      <c r="L61" s="234"/>
      <c r="M61" s="234">
        <f>M137</f>
        <v>0</v>
      </c>
      <c r="N61" s="234"/>
      <c r="O61" s="234">
        <f>O137</f>
        <v>0</v>
      </c>
      <c r="P61" s="234"/>
      <c r="Q61" s="235">
        <f>Q137</f>
        <v>0</v>
      </c>
      <c r="R61" s="188"/>
      <c r="T61" s="303">
        <v>51</v>
      </c>
      <c r="U61" s="304" t="s">
        <v>119</v>
      </c>
      <c r="V61" s="92">
        <v>14739.9</v>
      </c>
      <c r="W61" s="92">
        <v>417056904.82800001</v>
      </c>
      <c r="X61" s="92">
        <v>42145656.476999998</v>
      </c>
      <c r="Y61" s="92">
        <v>31232.244999999999</v>
      </c>
      <c r="Z61" s="92">
        <v>28931.124</v>
      </c>
      <c r="AA61" s="92">
        <v>43282805.899999999</v>
      </c>
      <c r="AB61" s="92">
        <v>1.482</v>
      </c>
      <c r="AC61" s="92">
        <v>1.373</v>
      </c>
      <c r="AD61" s="92">
        <v>2053.9630000000002</v>
      </c>
      <c r="AE61" s="92">
        <v>0.15</v>
      </c>
      <c r="AF61" s="92">
        <v>0.14599999999999999</v>
      </c>
      <c r="AG61" s="92">
        <v>0.13900000000000001</v>
      </c>
      <c r="AH61" s="92">
        <v>207.56299999999999</v>
      </c>
      <c r="AI61" s="92">
        <v>1.6970000000000001</v>
      </c>
      <c r="AJ61" s="92">
        <v>1.5149999999999999</v>
      </c>
      <c r="AK61" s="92">
        <v>2304.3380000000002</v>
      </c>
      <c r="AL61" s="92">
        <v>0.15</v>
      </c>
      <c r="AM61" s="92">
        <v>0.13900000000000001</v>
      </c>
      <c r="AN61" s="92">
        <v>207.773</v>
      </c>
      <c r="AO61" s="92">
        <v>35375828.549999997</v>
      </c>
      <c r="AP61" s="92">
        <v>43729.675999999999</v>
      </c>
      <c r="AQ61" s="92">
        <v>1029253.798</v>
      </c>
      <c r="AR61" s="92">
        <v>285974.09999999998</v>
      </c>
      <c r="AS61" s="92">
        <v>0.86049553330019002</v>
      </c>
      <c r="AT61" s="92">
        <v>8.7039318714597505E-4</v>
      </c>
      <c r="AU61" s="92">
        <v>1.9433545442950999E-2</v>
      </c>
      <c r="AV61" s="92">
        <v>6.78537534709449E-3</v>
      </c>
      <c r="AW61" s="92">
        <v>0.87340610119760098</v>
      </c>
      <c r="AX61" s="95">
        <v>9895.6082237228657</v>
      </c>
      <c r="AY61" s="96">
        <f t="shared" si="8"/>
        <v>11090.651817127346</v>
      </c>
      <c r="BA61" s="105"/>
      <c r="BB61" s="105"/>
      <c r="BC61" s="105"/>
      <c r="BD61" s="105"/>
      <c r="BE61" s="105"/>
      <c r="BF61" s="105"/>
      <c r="BH61" s="105"/>
      <c r="BI61" s="105"/>
      <c r="BJ61" s="105"/>
      <c r="BK61" s="105"/>
      <c r="BL61" s="105"/>
      <c r="BM61" s="105"/>
      <c r="BN61" s="105"/>
      <c r="BO61" s="105"/>
      <c r="BW61" s="116" t="s">
        <v>245</v>
      </c>
      <c r="BX61" s="117">
        <f t="shared" ref="BX61:BX86" si="14">AK9</f>
        <v>1367.672</v>
      </c>
      <c r="BY61" s="117">
        <f t="shared" ref="BY61:BY86" si="15">AJ9</f>
        <v>1.008</v>
      </c>
      <c r="BZ61" s="117">
        <f t="shared" ref="BZ61:BZ86" si="16">AI9</f>
        <v>0.85799999999999998</v>
      </c>
      <c r="CA61" s="118">
        <f t="shared" ref="CA61:CA86" si="17">AY9</f>
        <v>8527.2182007494266</v>
      </c>
      <c r="CB61" s="109"/>
      <c r="CP61" s="7" t="s">
        <v>409</v>
      </c>
      <c r="CQ61" s="8" t="s">
        <v>409</v>
      </c>
      <c r="CR61" s="111"/>
      <c r="CU61" s="9"/>
      <c r="CV61" s="9"/>
      <c r="CW61" s="111"/>
      <c r="CX61" s="111"/>
      <c r="CY61" s="111"/>
      <c r="CZ61" s="111"/>
      <c r="DA61" s="111"/>
    </row>
    <row r="62" spans="2:105" s="104" customFormat="1" ht="15" customHeight="1" x14ac:dyDescent="0.25">
      <c r="B62" s="185"/>
      <c r="C62" s="236" t="s">
        <v>350</v>
      </c>
      <c r="D62" s="237"/>
      <c r="E62" s="238"/>
      <c r="F62" s="238" t="s">
        <v>203</v>
      </c>
      <c r="G62" s="238">
        <f>G138</f>
        <v>0</v>
      </c>
      <c r="H62" s="238"/>
      <c r="I62" s="238">
        <f>I138</f>
        <v>0</v>
      </c>
      <c r="J62" s="238"/>
      <c r="K62" s="238">
        <f>K138</f>
        <v>0</v>
      </c>
      <c r="L62" s="238"/>
      <c r="M62" s="238">
        <f>M138</f>
        <v>0</v>
      </c>
      <c r="N62" s="238"/>
      <c r="O62" s="238">
        <f>O138</f>
        <v>0</v>
      </c>
      <c r="P62" s="238"/>
      <c r="Q62" s="239">
        <f>Q138</f>
        <v>0</v>
      </c>
      <c r="R62" s="188"/>
      <c r="T62" s="299">
        <v>52</v>
      </c>
      <c r="U62" s="304" t="s">
        <v>408</v>
      </c>
      <c r="V62" s="92">
        <v>2416.8000000000002</v>
      </c>
      <c r="W62" s="92">
        <v>35424078.626000002</v>
      </c>
      <c r="X62" s="92">
        <v>4513905.5580000002</v>
      </c>
      <c r="Y62" s="92">
        <v>13943.466</v>
      </c>
      <c r="Z62" s="92">
        <v>1615.7550000000001</v>
      </c>
      <c r="AA62" s="92">
        <v>2515148.841</v>
      </c>
      <c r="AB62" s="92">
        <v>6.1779999999999999</v>
      </c>
      <c r="AC62" s="92">
        <v>0.71599999999999997</v>
      </c>
      <c r="AD62" s="92">
        <v>1114.4000000000001</v>
      </c>
      <c r="AE62" s="92">
        <v>0.78700000000000003</v>
      </c>
      <c r="AF62" s="92">
        <v>0.78400000000000003</v>
      </c>
      <c r="AG62" s="92">
        <v>9.0999999999999998E-2</v>
      </c>
      <c r="AH62" s="92">
        <v>142.00200000000001</v>
      </c>
      <c r="AI62" s="92">
        <v>7.5019999999999998</v>
      </c>
      <c r="AJ62" s="92">
        <v>0.86599999999999999</v>
      </c>
      <c r="AK62" s="92">
        <v>1353.1990000000001</v>
      </c>
      <c r="AL62" s="92">
        <v>0.79600000000000004</v>
      </c>
      <c r="AM62" s="92">
        <v>9.1999999999999998E-2</v>
      </c>
      <c r="AN62" s="92">
        <v>143.53200000000001</v>
      </c>
      <c r="AO62" s="92">
        <v>683055.02</v>
      </c>
      <c r="AP62" s="92">
        <v>456335.98499999999</v>
      </c>
      <c r="AQ62" s="92">
        <v>2577948.09</v>
      </c>
      <c r="AR62" s="92">
        <v>0</v>
      </c>
      <c r="AS62" s="92">
        <v>0.15132239953316401</v>
      </c>
      <c r="AT62" s="92">
        <v>0.101095598775527</v>
      </c>
      <c r="AU62" s="92">
        <v>0.57111254500513997</v>
      </c>
      <c r="AV62" s="92">
        <v>0</v>
      </c>
      <c r="AW62" s="92">
        <v>0.83097519641591699</v>
      </c>
      <c r="AX62" s="95">
        <v>7847.76689960158</v>
      </c>
      <c r="AY62" s="96">
        <f t="shared" si="8"/>
        <v>9427.8558091575396</v>
      </c>
      <c r="BA62" s="105"/>
      <c r="BB62" s="105"/>
      <c r="BC62" s="105"/>
      <c r="BD62" s="105"/>
      <c r="BE62" s="105"/>
      <c r="BF62" s="105"/>
      <c r="BH62" s="105"/>
      <c r="BI62" s="105"/>
      <c r="BJ62" s="105"/>
      <c r="BK62" s="105"/>
      <c r="BL62" s="105"/>
      <c r="BM62" s="105"/>
      <c r="BN62" s="105"/>
      <c r="BO62" s="105"/>
      <c r="BW62" s="106" t="s">
        <v>246</v>
      </c>
      <c r="BX62" s="107">
        <f t="shared" si="14"/>
        <v>1278.902</v>
      </c>
      <c r="BY62" s="107">
        <f t="shared" si="15"/>
        <v>0.22700000000000001</v>
      </c>
      <c r="BZ62" s="107">
        <f t="shared" si="16"/>
        <v>9.4090000000000007</v>
      </c>
      <c r="CA62" s="108">
        <f t="shared" si="17"/>
        <v>8851.08415056993</v>
      </c>
      <c r="CP62" s="7" t="s">
        <v>410</v>
      </c>
      <c r="CQ62" s="8" t="s">
        <v>410</v>
      </c>
      <c r="CR62" s="111"/>
      <c r="CU62" s="111"/>
      <c r="CV62" s="111"/>
      <c r="CW62" s="111"/>
      <c r="CX62" s="111"/>
      <c r="CY62" s="111"/>
      <c r="CZ62" s="111"/>
      <c r="DA62" s="111"/>
    </row>
    <row r="63" spans="2:105" s="104" customFormat="1" ht="15" customHeight="1" x14ac:dyDescent="0.25">
      <c r="B63" s="185"/>
      <c r="C63" s="203"/>
      <c r="D63" s="203"/>
      <c r="E63" s="204"/>
      <c r="F63" s="204"/>
      <c r="G63" s="190"/>
      <c r="H63" s="190"/>
      <c r="I63" s="190"/>
      <c r="J63" s="190"/>
      <c r="K63" s="190"/>
      <c r="L63" s="190"/>
      <c r="M63" s="190"/>
      <c r="N63" s="190"/>
      <c r="O63" s="190"/>
      <c r="P63" s="190"/>
      <c r="Q63" s="190"/>
      <c r="R63" s="188"/>
      <c r="T63" s="299">
        <v>53</v>
      </c>
      <c r="U63" s="304" t="s">
        <v>409</v>
      </c>
      <c r="V63" s="92">
        <v>1054.4000000000001</v>
      </c>
      <c r="W63" s="92">
        <v>5667857.483</v>
      </c>
      <c r="X63" s="92">
        <v>1554337</v>
      </c>
      <c r="Y63" s="92">
        <v>6297.6620000000003</v>
      </c>
      <c r="Z63" s="92">
        <v>552.12099999999998</v>
      </c>
      <c r="AA63" s="92">
        <v>426907.72700000001</v>
      </c>
      <c r="AB63" s="92">
        <v>8.1029999999999998</v>
      </c>
      <c r="AC63" s="92">
        <v>0.71</v>
      </c>
      <c r="AD63" s="92">
        <v>549.31200000000001</v>
      </c>
      <c r="AE63" s="92">
        <v>2.222</v>
      </c>
      <c r="AF63" s="92">
        <v>2.266</v>
      </c>
      <c r="AG63" s="92">
        <v>0.19500000000000001</v>
      </c>
      <c r="AH63" s="92">
        <v>150.642</v>
      </c>
      <c r="AI63" s="92">
        <v>22.414999999999999</v>
      </c>
      <c r="AJ63" s="92">
        <v>1.964</v>
      </c>
      <c r="AK63" s="92">
        <v>1526.037</v>
      </c>
      <c r="AL63" s="92">
        <v>2.21</v>
      </c>
      <c r="AM63" s="92">
        <v>0.19400000000000001</v>
      </c>
      <c r="AN63" s="92">
        <v>150.489</v>
      </c>
      <c r="AO63" s="92">
        <v>0</v>
      </c>
      <c r="AP63" s="92">
        <v>442259.20299999998</v>
      </c>
      <c r="AQ63" s="92">
        <v>109041.825</v>
      </c>
      <c r="AR63" s="92">
        <v>0</v>
      </c>
      <c r="AS63" s="92">
        <v>0</v>
      </c>
      <c r="AT63" s="92">
        <v>0.28453244584475901</v>
      </c>
      <c r="AU63" s="92">
        <v>7.0153287837011205E-2</v>
      </c>
      <c r="AV63" s="92">
        <v>0</v>
      </c>
      <c r="AW63" s="92">
        <v>0.35471190047165002</v>
      </c>
      <c r="AX63" s="95">
        <v>3646.4791631415842</v>
      </c>
      <c r="AY63" s="96">
        <f t="shared" si="8"/>
        <v>10140.52189861053</v>
      </c>
      <c r="BA63" s="105"/>
      <c r="BB63" s="105"/>
      <c r="BC63" s="105"/>
      <c r="BD63" s="105"/>
      <c r="BE63" s="105"/>
      <c r="BF63" s="105"/>
      <c r="BH63" s="105"/>
      <c r="BI63" s="105"/>
      <c r="BJ63" s="105"/>
      <c r="BK63" s="105"/>
      <c r="BL63" s="105"/>
      <c r="BM63" s="105"/>
      <c r="BN63" s="105"/>
      <c r="BO63" s="105"/>
      <c r="BW63" s="7" t="s">
        <v>247</v>
      </c>
      <c r="BX63" s="82">
        <f t="shared" si="14"/>
        <v>1560.559</v>
      </c>
      <c r="BY63" s="82">
        <f t="shared" si="15"/>
        <v>1.802</v>
      </c>
      <c r="BZ63" s="82">
        <f t="shared" si="16"/>
        <v>0.48899999999999999</v>
      </c>
      <c r="CA63" s="84">
        <f t="shared" si="17"/>
        <v>10068.447369269976</v>
      </c>
      <c r="CP63" s="7" t="s">
        <v>411</v>
      </c>
      <c r="CQ63" s="8" t="s">
        <v>411</v>
      </c>
      <c r="CR63" s="111"/>
      <c r="CU63" s="111"/>
      <c r="CV63" s="111"/>
      <c r="CW63" s="111"/>
      <c r="CX63" s="111"/>
      <c r="CY63" s="9"/>
      <c r="CZ63" s="9"/>
      <c r="DA63" s="111"/>
    </row>
    <row r="64" spans="2:105" ht="15" customHeight="1" thickBot="1" x14ac:dyDescent="0.3">
      <c r="B64" s="240"/>
      <c r="C64" s="261"/>
      <c r="D64" s="261"/>
      <c r="E64" s="262"/>
      <c r="F64" s="262"/>
      <c r="G64" s="263"/>
      <c r="H64" s="263"/>
      <c r="I64" s="263"/>
      <c r="J64" s="263"/>
      <c r="K64" s="263"/>
      <c r="L64" s="263"/>
      <c r="M64" s="263"/>
      <c r="N64" s="263"/>
      <c r="O64" s="263"/>
      <c r="P64" s="263"/>
      <c r="Q64" s="263"/>
      <c r="R64" s="264"/>
      <c r="T64" s="303">
        <v>54</v>
      </c>
      <c r="U64" s="304" t="s">
        <v>410</v>
      </c>
      <c r="V64" s="92">
        <v>64434.5</v>
      </c>
      <c r="W64" s="92">
        <v>1046594329.851</v>
      </c>
      <c r="X64" s="92">
        <v>169846255.80700001</v>
      </c>
      <c r="Y64" s="92">
        <v>52048.985000000001</v>
      </c>
      <c r="Z64" s="92">
        <v>17835.522000000001</v>
      </c>
      <c r="AA64" s="92">
        <v>80874064.988999993</v>
      </c>
      <c r="AB64" s="92">
        <v>0.61299999999999999</v>
      </c>
      <c r="AC64" s="92">
        <v>0.21</v>
      </c>
      <c r="AD64" s="92">
        <v>952.32100000000003</v>
      </c>
      <c r="AE64" s="92">
        <v>9.9000000000000005E-2</v>
      </c>
      <c r="AF64" s="92">
        <v>9.8000000000000004E-2</v>
      </c>
      <c r="AG64" s="92">
        <v>3.4000000000000002E-2</v>
      </c>
      <c r="AH64" s="92">
        <v>154.547</v>
      </c>
      <c r="AI64" s="92">
        <v>0.89900000000000002</v>
      </c>
      <c r="AJ64" s="92">
        <v>0.28599999999999998</v>
      </c>
      <c r="AK64" s="92">
        <v>1407.14</v>
      </c>
      <c r="AL64" s="92">
        <v>9.9000000000000005E-2</v>
      </c>
      <c r="AM64" s="92">
        <v>3.2000000000000001E-2</v>
      </c>
      <c r="AN64" s="92">
        <v>155.64699999999999</v>
      </c>
      <c r="AO64" s="92">
        <v>37909639.384000003</v>
      </c>
      <c r="AP64" s="92">
        <v>247870.486</v>
      </c>
      <c r="AQ64" s="92">
        <v>76328497.579999998</v>
      </c>
      <c r="AR64" s="92">
        <v>0</v>
      </c>
      <c r="AS64" s="92">
        <v>0.22319973634592299</v>
      </c>
      <c r="AT64" s="92">
        <v>1.45938151937383E-3</v>
      </c>
      <c r="AU64" s="92">
        <v>0.44939758890787002</v>
      </c>
      <c r="AV64" s="92">
        <v>0</v>
      </c>
      <c r="AW64" s="92">
        <v>0.67793668368024795</v>
      </c>
      <c r="AX64" s="95">
        <v>6162.0100182854067</v>
      </c>
      <c r="AY64" s="96">
        <f t="shared" si="8"/>
        <v>9040.5854272809629</v>
      </c>
      <c r="BW64" s="7" t="s">
        <v>248</v>
      </c>
      <c r="BX64" s="82">
        <f t="shared" si="14"/>
        <v>1419.645</v>
      </c>
      <c r="BY64" s="82">
        <f t="shared" si="15"/>
        <v>0.35099999999999998</v>
      </c>
      <c r="BZ64" s="82">
        <f t="shared" si="16"/>
        <v>0.8</v>
      </c>
      <c r="CA64" s="84">
        <f t="shared" si="17"/>
        <v>8144.696304710762</v>
      </c>
      <c r="CB64"/>
      <c r="CP64" s="7" t="s">
        <v>412</v>
      </c>
      <c r="CQ64" s="8" t="s">
        <v>412</v>
      </c>
      <c r="CR64" s="9"/>
      <c r="CU64" s="111"/>
      <c r="CV64" s="111"/>
    </row>
    <row r="65" spans="2:105" s="19" customFormat="1" ht="15" customHeight="1" x14ac:dyDescent="0.3">
      <c r="B65" s="185"/>
      <c r="C65" s="189" t="s">
        <v>376</v>
      </c>
      <c r="D65" s="189"/>
      <c r="E65" s="190"/>
      <c r="F65" s="186"/>
      <c r="G65" s="186"/>
      <c r="H65" s="186"/>
      <c r="I65" s="186"/>
      <c r="J65" s="186"/>
      <c r="K65" s="186"/>
      <c r="L65" s="186"/>
      <c r="M65" s="186"/>
      <c r="N65" s="186"/>
      <c r="O65" s="186"/>
      <c r="P65" s="186"/>
      <c r="Q65" s="186"/>
      <c r="R65" s="188"/>
      <c r="T65" s="299">
        <v>55</v>
      </c>
      <c r="U65" s="304" t="s">
        <v>411</v>
      </c>
      <c r="V65" s="92">
        <v>111737.7</v>
      </c>
      <c r="W65" s="92">
        <v>792568048.278</v>
      </c>
      <c r="X65" s="92">
        <v>204484754.75600001</v>
      </c>
      <c r="Y65" s="92">
        <v>44198.142999999996</v>
      </c>
      <c r="Z65" s="92">
        <v>4233.1180000000004</v>
      </c>
      <c r="AA65" s="92">
        <v>46337138.560000002</v>
      </c>
      <c r="AB65" s="92">
        <v>0.432</v>
      </c>
      <c r="AC65" s="92">
        <v>4.1000000000000002E-2</v>
      </c>
      <c r="AD65" s="92">
        <v>453.209</v>
      </c>
      <c r="AE65" s="92">
        <v>0.112</v>
      </c>
      <c r="AF65" s="92">
        <v>0.112</v>
      </c>
      <c r="AG65" s="92">
        <v>1.0999999999999999E-2</v>
      </c>
      <c r="AH65" s="92">
        <v>116.929</v>
      </c>
      <c r="AI65" s="92">
        <v>0.748</v>
      </c>
      <c r="AJ65" s="92">
        <v>5.0999999999999997E-2</v>
      </c>
      <c r="AK65" s="92">
        <v>941.08500000000004</v>
      </c>
      <c r="AL65" s="92">
        <v>0.1</v>
      </c>
      <c r="AM65" s="92">
        <v>7.0000000000000001E-3</v>
      </c>
      <c r="AN65" s="92">
        <v>126.137</v>
      </c>
      <c r="AO65" s="92">
        <v>7780068.0530000003</v>
      </c>
      <c r="AP65" s="92">
        <v>71172.691000000006</v>
      </c>
      <c r="AQ65" s="92">
        <v>86395281.184</v>
      </c>
      <c r="AR65" s="92">
        <v>1476204.746</v>
      </c>
      <c r="AS65" s="92">
        <v>3.8047178971672702E-2</v>
      </c>
      <c r="AT65" s="92">
        <v>3.4805866657276697E-4</v>
      </c>
      <c r="AU65" s="92">
        <v>0.422502310149862</v>
      </c>
      <c r="AV65" s="92">
        <v>7.2191433014827302E-3</v>
      </c>
      <c r="AW65" s="92">
        <v>0.49878948672698997</v>
      </c>
      <c r="AX65" s="95">
        <v>3875.9273238913393</v>
      </c>
      <c r="AY65" s="96">
        <f t="shared" si="8"/>
        <v>7460.8164138991733</v>
      </c>
      <c r="BA65" s="20"/>
      <c r="BB65" s="20"/>
      <c r="BC65" s="20"/>
      <c r="BD65" s="20"/>
      <c r="BE65" s="20"/>
      <c r="BF65" s="20"/>
      <c r="BH65" s="20"/>
      <c r="BI65" s="20"/>
      <c r="BJ65" s="20"/>
      <c r="BK65" s="20"/>
      <c r="BL65" s="20"/>
      <c r="BM65" s="20"/>
      <c r="BN65" s="20"/>
      <c r="BO65" s="20"/>
      <c r="BW65" s="7" t="s">
        <v>249</v>
      </c>
      <c r="BX65" s="82">
        <f t="shared" si="14"/>
        <v>825.04</v>
      </c>
      <c r="BY65" s="82">
        <f t="shared" si="15"/>
        <v>7.1999999999999995E-2</v>
      </c>
      <c r="BZ65" s="82">
        <f t="shared" si="16"/>
        <v>0.84499999999999997</v>
      </c>
      <c r="CA65" s="84">
        <f t="shared" si="17"/>
        <v>5274.9894505325883</v>
      </c>
      <c r="CP65" s="7" t="s">
        <v>413</v>
      </c>
      <c r="CQ65" s="8" t="s">
        <v>413</v>
      </c>
      <c r="CR65" s="9"/>
      <c r="CU65" s="9"/>
      <c r="CV65" s="9"/>
      <c r="CW65" s="9"/>
      <c r="CX65" s="9"/>
      <c r="CY65" s="9"/>
      <c r="CZ65" s="9"/>
      <c r="DA65" s="9"/>
    </row>
    <row r="66" spans="2:105" s="19" customFormat="1" ht="15" customHeight="1" x14ac:dyDescent="0.25">
      <c r="B66" s="185"/>
      <c r="C66" s="186"/>
      <c r="D66" s="186"/>
      <c r="E66" s="190"/>
      <c r="F66" s="186"/>
      <c r="G66" s="186"/>
      <c r="H66" s="186"/>
      <c r="I66" s="186"/>
      <c r="J66" s="186"/>
      <c r="K66" s="186"/>
      <c r="L66" s="186"/>
      <c r="M66" s="186"/>
      <c r="N66" s="186"/>
      <c r="O66" s="186"/>
      <c r="P66" s="186"/>
      <c r="Q66" s="186"/>
      <c r="R66" s="188"/>
      <c r="T66" s="299">
        <v>56</v>
      </c>
      <c r="U66" s="304" t="s">
        <v>412</v>
      </c>
      <c r="V66" s="92">
        <v>168673.1</v>
      </c>
      <c r="W66" s="92">
        <v>2440331756.9949999</v>
      </c>
      <c r="X66" s="92">
        <v>418830336.76899999</v>
      </c>
      <c r="Y66" s="92">
        <v>107627.96799999999</v>
      </c>
      <c r="Z66" s="92">
        <v>118946.848</v>
      </c>
      <c r="AA66" s="92">
        <v>181906476.39700001</v>
      </c>
      <c r="AB66" s="92">
        <v>0.51400000000000001</v>
      </c>
      <c r="AC66" s="92">
        <v>0.56799999999999995</v>
      </c>
      <c r="AD66" s="92">
        <v>868.64</v>
      </c>
      <c r="AE66" s="92">
        <v>8.7999999999999995E-2</v>
      </c>
      <c r="AF66" s="92">
        <v>8.5000000000000006E-2</v>
      </c>
      <c r="AG66" s="92">
        <v>9.7000000000000003E-2</v>
      </c>
      <c r="AH66" s="92">
        <v>149.083</v>
      </c>
      <c r="AI66" s="92">
        <v>0.72699999999999998</v>
      </c>
      <c r="AJ66" s="92">
        <v>0.80900000000000005</v>
      </c>
      <c r="AK66" s="92">
        <v>1238.306</v>
      </c>
      <c r="AL66" s="92">
        <v>8.7999999999999995E-2</v>
      </c>
      <c r="AM66" s="92">
        <v>9.8000000000000004E-2</v>
      </c>
      <c r="AN66" s="92">
        <v>149.87700000000001</v>
      </c>
      <c r="AO66" s="92">
        <v>77838830.329999998</v>
      </c>
      <c r="AP66" s="92">
        <v>139258.64199999999</v>
      </c>
      <c r="AQ66" s="92">
        <v>213996937.706</v>
      </c>
      <c r="AR66" s="92">
        <v>2132924.0580000002</v>
      </c>
      <c r="AS66" s="92">
        <v>0.18584811912649901</v>
      </c>
      <c r="AT66" s="92">
        <v>3.3249416233629698E-4</v>
      </c>
      <c r="AU66" s="92">
        <v>0.51093943990268997</v>
      </c>
      <c r="AV66" s="92">
        <v>5.0925729836690898E-3</v>
      </c>
      <c r="AW66" s="92">
        <v>0.70546041913199697</v>
      </c>
      <c r="AX66" s="95">
        <v>5826.5401112549562</v>
      </c>
      <c r="AY66" s="96">
        <f t="shared" si="8"/>
        <v>8262.1482949351794</v>
      </c>
      <c r="BA66" s="20"/>
      <c r="BB66" s="20"/>
      <c r="BC66" s="20"/>
      <c r="BD66" s="20"/>
      <c r="BE66" s="20"/>
      <c r="BF66" s="20"/>
      <c r="BH66" s="20"/>
      <c r="BI66" s="20"/>
      <c r="BJ66" s="20"/>
      <c r="BK66" s="20"/>
      <c r="BL66" s="20"/>
      <c r="BM66" s="20"/>
      <c r="BN66" s="20"/>
      <c r="BO66" s="20"/>
      <c r="BW66" s="7" t="s">
        <v>250</v>
      </c>
      <c r="BX66" s="82">
        <f t="shared" si="14"/>
        <v>1747.346</v>
      </c>
      <c r="BY66" s="82">
        <f t="shared" si="15"/>
        <v>0.53500000000000003</v>
      </c>
      <c r="BZ66" s="82">
        <f t="shared" si="16"/>
        <v>0.753</v>
      </c>
      <c r="CA66" s="84">
        <f t="shared" si="17"/>
        <v>14918.642475987193</v>
      </c>
      <c r="CP66" s="7" t="s">
        <v>414</v>
      </c>
      <c r="CQ66" s="8" t="s">
        <v>414</v>
      </c>
      <c r="CR66" s="9"/>
      <c r="CU66" s="9"/>
      <c r="CV66" s="9"/>
      <c r="CW66" s="9"/>
      <c r="CX66" s="9"/>
      <c r="CY66" s="9"/>
      <c r="CZ66" s="9"/>
      <c r="DA66" s="9"/>
    </row>
    <row r="67" spans="2:105" ht="15" customHeight="1" x14ac:dyDescent="0.25">
      <c r="B67" s="185"/>
      <c r="C67" s="244" t="s">
        <v>4</v>
      </c>
      <c r="D67" s="244"/>
      <c r="E67" s="245" t="s">
        <v>130</v>
      </c>
      <c r="F67" s="244" t="s">
        <v>0</v>
      </c>
      <c r="G67" s="244" t="s">
        <v>1</v>
      </c>
      <c r="H67" s="246"/>
      <c r="I67" s="246"/>
      <c r="J67" s="246"/>
      <c r="K67" s="244" t="s">
        <v>2</v>
      </c>
      <c r="L67" s="246"/>
      <c r="M67" s="246"/>
      <c r="N67" s="246"/>
      <c r="O67" s="246"/>
      <c r="P67" s="246"/>
      <c r="Q67" s="246"/>
      <c r="R67" s="247"/>
      <c r="T67" s="303">
        <v>57</v>
      </c>
      <c r="U67" s="304" t="s">
        <v>413</v>
      </c>
      <c r="V67" s="92">
        <v>102499</v>
      </c>
      <c r="W67" s="92">
        <v>1571232827.7479999</v>
      </c>
      <c r="X67" s="92">
        <v>235320760.472</v>
      </c>
      <c r="Y67" s="92">
        <v>36589.286</v>
      </c>
      <c r="Z67" s="92">
        <v>19405.332999999999</v>
      </c>
      <c r="AA67" s="92">
        <v>101308916.969</v>
      </c>
      <c r="AB67" s="92">
        <v>0.311</v>
      </c>
      <c r="AC67" s="92">
        <v>0.16500000000000001</v>
      </c>
      <c r="AD67" s="92">
        <v>861.02800000000002</v>
      </c>
      <c r="AE67" s="92">
        <v>4.7E-2</v>
      </c>
      <c r="AF67" s="92">
        <v>4.5999999999999999E-2</v>
      </c>
      <c r="AG67" s="92">
        <v>2.5000000000000001E-2</v>
      </c>
      <c r="AH67" s="92">
        <v>128.95500000000001</v>
      </c>
      <c r="AI67" s="92">
        <v>0.26500000000000001</v>
      </c>
      <c r="AJ67" s="92">
        <v>0.17199999999999999</v>
      </c>
      <c r="AK67" s="92">
        <v>1005.379</v>
      </c>
      <c r="AL67" s="92">
        <v>3.5000000000000003E-2</v>
      </c>
      <c r="AM67" s="92">
        <v>2.3E-2</v>
      </c>
      <c r="AN67" s="92">
        <v>131.78100000000001</v>
      </c>
      <c r="AO67" s="92">
        <v>18677570.142999999</v>
      </c>
      <c r="AP67" s="92">
        <v>1517435.899</v>
      </c>
      <c r="AQ67" s="92">
        <v>175232806.38499999</v>
      </c>
      <c r="AR67" s="92">
        <v>4244.7039999999997</v>
      </c>
      <c r="AS67" s="92">
        <v>7.9370685754173706E-2</v>
      </c>
      <c r="AT67" s="92">
        <v>6.4483724044141601E-3</v>
      </c>
      <c r="AU67" s="92">
        <v>0.74465510786039701</v>
      </c>
      <c r="AV67" s="92">
        <v>1.80379495150631E-5</v>
      </c>
      <c r="AW67" s="92">
        <v>0.860040104610723</v>
      </c>
      <c r="AX67" s="95">
        <v>6676.9834696966964</v>
      </c>
      <c r="AY67" s="96">
        <f t="shared" si="8"/>
        <v>7629.165054142858</v>
      </c>
      <c r="BW67" s="106" t="s">
        <v>251</v>
      </c>
      <c r="BX67" s="107">
        <f t="shared" si="14"/>
        <v>835.63099999999997</v>
      </c>
      <c r="BY67" s="107">
        <f t="shared" si="15"/>
        <v>3.6999999999999998E-2</v>
      </c>
      <c r="BZ67" s="107">
        <f t="shared" si="16"/>
        <v>0.93799999999999994</v>
      </c>
      <c r="CA67" s="108">
        <f t="shared" si="17"/>
        <v>4703.593421067445</v>
      </c>
      <c r="CB67"/>
      <c r="CP67" s="7" t="s">
        <v>415</v>
      </c>
      <c r="CQ67" s="8" t="s">
        <v>415</v>
      </c>
      <c r="CR67" s="9"/>
    </row>
    <row r="68" spans="2:105" s="19" customFormat="1" ht="28.5" customHeight="1" x14ac:dyDescent="0.25">
      <c r="B68" s="185"/>
      <c r="C68" s="371" t="s">
        <v>6</v>
      </c>
      <c r="D68" s="371"/>
      <c r="E68" s="248">
        <v>1020</v>
      </c>
      <c r="F68" s="249" t="s">
        <v>3</v>
      </c>
      <c r="G68" s="371" t="s">
        <v>156</v>
      </c>
      <c r="H68" s="371"/>
      <c r="I68" s="371"/>
      <c r="J68" s="249"/>
      <c r="K68" s="370" t="s">
        <v>5</v>
      </c>
      <c r="L68" s="370"/>
      <c r="M68" s="370"/>
      <c r="N68" s="370"/>
      <c r="O68" s="370"/>
      <c r="P68" s="370"/>
      <c r="Q68" s="370"/>
      <c r="R68" s="250"/>
      <c r="T68" s="299">
        <v>58</v>
      </c>
      <c r="U68" s="304" t="s">
        <v>414</v>
      </c>
      <c r="V68" s="92">
        <v>1264.5999999999999</v>
      </c>
      <c r="W68" s="92">
        <v>22229622.311999999</v>
      </c>
      <c r="X68" s="92">
        <v>2758699.355</v>
      </c>
      <c r="Y68" s="92">
        <v>11104.266</v>
      </c>
      <c r="Z68" s="92">
        <v>5590.5649999999996</v>
      </c>
      <c r="AA68" s="92">
        <v>1635350.1880000001</v>
      </c>
      <c r="AB68" s="92">
        <v>8.0500000000000007</v>
      </c>
      <c r="AC68" s="92">
        <v>4.0529999999999999</v>
      </c>
      <c r="AD68" s="92">
        <v>1185.595</v>
      </c>
      <c r="AE68" s="92">
        <v>0.999</v>
      </c>
      <c r="AF68" s="92">
        <v>1.0669999999999999</v>
      </c>
      <c r="AG68" s="92">
        <v>0.503</v>
      </c>
      <c r="AH68" s="92">
        <v>147.13300000000001</v>
      </c>
      <c r="AI68" s="92">
        <v>11.295999999999999</v>
      </c>
      <c r="AJ68" s="92">
        <v>5.3120000000000003</v>
      </c>
      <c r="AK68" s="92">
        <v>1686.296</v>
      </c>
      <c r="AL68" s="92">
        <v>1.1020000000000001</v>
      </c>
      <c r="AM68" s="92">
        <v>0.51800000000000002</v>
      </c>
      <c r="AN68" s="92">
        <v>164.476</v>
      </c>
      <c r="AO68" s="92">
        <v>0</v>
      </c>
      <c r="AP68" s="92">
        <v>1942435.2009999999</v>
      </c>
      <c r="AQ68" s="92">
        <v>0</v>
      </c>
      <c r="AR68" s="92">
        <v>0</v>
      </c>
      <c r="AS68" s="92">
        <v>0</v>
      </c>
      <c r="AT68" s="92">
        <v>0.70411267766950902</v>
      </c>
      <c r="AU68" s="92">
        <v>0</v>
      </c>
      <c r="AV68" s="92">
        <v>0</v>
      </c>
      <c r="AW68" s="92">
        <v>0.78462241799670196</v>
      </c>
      <c r="AX68" s="95">
        <v>8058.0083044243147</v>
      </c>
      <c r="AY68" s="96">
        <f t="shared" si="8"/>
        <v>10252.535324302635</v>
      </c>
      <c r="BA68" s="20"/>
      <c r="BB68" s="20"/>
      <c r="BC68" s="20"/>
      <c r="BD68" s="20"/>
      <c r="BE68" s="20"/>
      <c r="BF68" s="20"/>
      <c r="BH68" s="20"/>
      <c r="BI68" s="20"/>
      <c r="BJ68" s="20"/>
      <c r="BK68" s="20"/>
      <c r="BL68" s="20"/>
      <c r="BM68" s="20"/>
      <c r="BN68" s="20"/>
      <c r="BO68" s="20"/>
      <c r="BW68" s="7" t="s">
        <v>252</v>
      </c>
      <c r="BX68" s="82">
        <f t="shared" si="14"/>
        <v>839.12800000000004</v>
      </c>
      <c r="BY68" s="82">
        <f t="shared" si="15"/>
        <v>3.9E-2</v>
      </c>
      <c r="BZ68" s="82">
        <f t="shared" si="16"/>
        <v>0.41299999999999998</v>
      </c>
      <c r="CA68" s="84">
        <f t="shared" si="17"/>
        <v>7151.8013142306809</v>
      </c>
      <c r="CP68" s="7" t="s">
        <v>416</v>
      </c>
      <c r="CQ68" s="8" t="s">
        <v>416</v>
      </c>
      <c r="CR68" s="9"/>
      <c r="CU68" s="9"/>
      <c r="CV68" s="9"/>
      <c r="CW68" s="9"/>
      <c r="CX68" s="9"/>
      <c r="CY68" s="9"/>
      <c r="CZ68" s="9"/>
      <c r="DA68" s="9"/>
    </row>
    <row r="69" spans="2:105" ht="15" customHeight="1" x14ac:dyDescent="0.25">
      <c r="B69" s="185"/>
      <c r="C69" s="367" t="s">
        <v>382</v>
      </c>
      <c r="D69" s="367"/>
      <c r="E69" s="248">
        <v>120000</v>
      </c>
      <c r="F69" s="249" t="s">
        <v>383</v>
      </c>
      <c r="G69" s="367" t="s">
        <v>157</v>
      </c>
      <c r="H69" s="367"/>
      <c r="I69" s="367"/>
      <c r="J69" s="249"/>
      <c r="K69" s="361" t="s">
        <v>5</v>
      </c>
      <c r="L69" s="361"/>
      <c r="M69" s="361"/>
      <c r="N69" s="361"/>
      <c r="O69" s="361"/>
      <c r="P69" s="361"/>
      <c r="Q69" s="361"/>
      <c r="R69" s="250"/>
      <c r="T69" s="299">
        <v>59</v>
      </c>
      <c r="U69" s="304" t="s">
        <v>415</v>
      </c>
      <c r="V69" s="92">
        <v>2354.1</v>
      </c>
      <c r="W69" s="92">
        <v>71257741.358999997</v>
      </c>
      <c r="X69" s="92">
        <v>6991299</v>
      </c>
      <c r="Y69" s="92">
        <v>13095.655000000001</v>
      </c>
      <c r="Z69" s="92">
        <v>24379.933000000001</v>
      </c>
      <c r="AA69" s="92">
        <v>5923522.0630000001</v>
      </c>
      <c r="AB69" s="92">
        <v>3.746</v>
      </c>
      <c r="AC69" s="92">
        <v>6.9740000000000002</v>
      </c>
      <c r="AD69" s="92">
        <v>1694.5409999999999</v>
      </c>
      <c r="AE69" s="92">
        <v>0.36799999999999999</v>
      </c>
      <c r="AF69" s="92">
        <v>0.39900000000000002</v>
      </c>
      <c r="AG69" s="92">
        <v>0.68400000000000005</v>
      </c>
      <c r="AH69" s="92">
        <v>166.256</v>
      </c>
      <c r="AI69" s="92">
        <v>3.6629999999999998</v>
      </c>
      <c r="AJ69" s="92">
        <v>7.673</v>
      </c>
      <c r="AK69" s="92">
        <v>1761.1389999999999</v>
      </c>
      <c r="AL69" s="92">
        <v>0.36299999999999999</v>
      </c>
      <c r="AM69" s="92">
        <v>0.76</v>
      </c>
      <c r="AN69" s="92">
        <v>174.41900000000001</v>
      </c>
      <c r="AO69" s="92">
        <v>1301945.987</v>
      </c>
      <c r="AP69" s="92">
        <v>4921734.1339999996</v>
      </c>
      <c r="AQ69" s="92">
        <v>0</v>
      </c>
      <c r="AR69" s="92">
        <v>5624.4369999999999</v>
      </c>
      <c r="AS69" s="92">
        <v>0.18622376742239599</v>
      </c>
      <c r="AT69" s="92">
        <v>0.70397995142396397</v>
      </c>
      <c r="AU69" s="92">
        <v>0</v>
      </c>
      <c r="AV69" s="92">
        <v>8.0449101439560705E-4</v>
      </c>
      <c r="AW69" s="92">
        <v>0.95740016957001095</v>
      </c>
      <c r="AX69" s="95">
        <v>10192.34642360454</v>
      </c>
      <c r="AY69" s="96">
        <f t="shared" si="8"/>
        <v>10097.174046405495</v>
      </c>
      <c r="BW69" s="7" t="s">
        <v>253</v>
      </c>
      <c r="BX69" s="82">
        <f t="shared" si="14"/>
        <v>718.04</v>
      </c>
      <c r="BY69" s="82">
        <f t="shared" si="15"/>
        <v>0.11799999999999999</v>
      </c>
      <c r="BZ69" s="82">
        <f t="shared" si="16"/>
        <v>3.383</v>
      </c>
      <c r="CA69" s="84">
        <f t="shared" si="17"/>
        <v>6142.9219173746033</v>
      </c>
      <c r="CB69"/>
      <c r="CP69" s="7" t="s">
        <v>417</v>
      </c>
      <c r="CQ69" s="8" t="s">
        <v>417</v>
      </c>
      <c r="CR69" s="9"/>
    </row>
    <row r="70" spans="2:105" s="19" customFormat="1" ht="39" customHeight="1" x14ac:dyDescent="0.25">
      <c r="B70" s="185"/>
      <c r="C70" s="367" t="s">
        <v>384</v>
      </c>
      <c r="D70" s="367"/>
      <c r="E70" s="251">
        <v>0.6</v>
      </c>
      <c r="F70" s="249" t="s">
        <v>383</v>
      </c>
      <c r="G70" s="367" t="s">
        <v>157</v>
      </c>
      <c r="H70" s="367"/>
      <c r="I70" s="367"/>
      <c r="J70" s="249"/>
      <c r="K70" s="361" t="s">
        <v>5</v>
      </c>
      <c r="L70" s="361"/>
      <c r="M70" s="361"/>
      <c r="N70" s="361"/>
      <c r="O70" s="361"/>
      <c r="P70" s="361"/>
      <c r="Q70" s="361"/>
      <c r="R70" s="250"/>
      <c r="T70" s="303">
        <v>60</v>
      </c>
      <c r="U70" s="304" t="s">
        <v>416</v>
      </c>
      <c r="V70" s="92">
        <v>11488.6</v>
      </c>
      <c r="W70" s="92">
        <v>176976010.84599999</v>
      </c>
      <c r="X70" s="92">
        <v>20844887.684999999</v>
      </c>
      <c r="Y70" s="92">
        <v>8636.4279999999999</v>
      </c>
      <c r="Z70" s="92">
        <v>4648.38</v>
      </c>
      <c r="AA70" s="92">
        <v>15660338.363</v>
      </c>
      <c r="AB70" s="92">
        <v>0.82899999999999996</v>
      </c>
      <c r="AC70" s="92">
        <v>0.44600000000000001</v>
      </c>
      <c r="AD70" s="92">
        <v>1502.559</v>
      </c>
      <c r="AE70" s="92">
        <v>9.8000000000000004E-2</v>
      </c>
      <c r="AF70" s="92">
        <v>9.6000000000000002E-2</v>
      </c>
      <c r="AG70" s="92">
        <v>5.2999999999999999E-2</v>
      </c>
      <c r="AH70" s="92">
        <v>176.977</v>
      </c>
      <c r="AI70" s="92">
        <v>0.78700000000000003</v>
      </c>
      <c r="AJ70" s="92">
        <v>0.38700000000000001</v>
      </c>
      <c r="AK70" s="92">
        <v>1775.097</v>
      </c>
      <c r="AL70" s="92">
        <v>8.1000000000000003E-2</v>
      </c>
      <c r="AM70" s="92">
        <v>0.04</v>
      </c>
      <c r="AN70" s="92">
        <v>183.44900000000001</v>
      </c>
      <c r="AO70" s="92">
        <v>11454897.419</v>
      </c>
      <c r="AP70" s="92">
        <v>112385.027</v>
      </c>
      <c r="AQ70" s="92">
        <v>6274977.5640000002</v>
      </c>
      <c r="AR70" s="92">
        <v>20574.901000000002</v>
      </c>
      <c r="AS70" s="92">
        <v>0.54953033043596</v>
      </c>
      <c r="AT70" s="92">
        <v>5.3914914088122696E-3</v>
      </c>
      <c r="AU70" s="92">
        <v>0.30103198379616702</v>
      </c>
      <c r="AV70" s="92">
        <v>9.8704787407901708E-4</v>
      </c>
      <c r="AW70" s="92">
        <v>0.90135421123401105</v>
      </c>
      <c r="AX70" s="95">
        <v>8490.139813674894</v>
      </c>
      <c r="AY70" s="96">
        <f t="shared" si="8"/>
        <v>9676.2424434038876</v>
      </c>
      <c r="BA70" s="20"/>
      <c r="BB70" s="20"/>
      <c r="BC70" s="20"/>
      <c r="BD70" s="20"/>
      <c r="BE70" s="20"/>
      <c r="BF70" s="20"/>
      <c r="BH70" s="20"/>
      <c r="BI70" s="20"/>
      <c r="BJ70" s="20"/>
      <c r="BK70" s="20"/>
      <c r="BL70" s="20"/>
      <c r="BM70" s="20"/>
      <c r="BN70" s="20"/>
      <c r="BO70" s="20"/>
      <c r="BW70" s="7" t="s">
        <v>254</v>
      </c>
      <c r="BX70" s="82">
        <f t="shared" si="14"/>
        <v>1010.4880000000001</v>
      </c>
      <c r="BY70" s="82">
        <f t="shared" si="15"/>
        <v>0.20200000000000001</v>
      </c>
      <c r="BZ70" s="82">
        <f t="shared" si="16"/>
        <v>0.17299999999999999</v>
      </c>
      <c r="CA70" s="84">
        <f t="shared" si="17"/>
        <v>8585.4305085897813</v>
      </c>
      <c r="CP70" s="7" t="s">
        <v>418</v>
      </c>
      <c r="CQ70" s="8" t="s">
        <v>418</v>
      </c>
      <c r="CR70" s="9"/>
      <c r="CU70" s="9"/>
      <c r="CV70" s="9"/>
      <c r="CW70" s="9"/>
      <c r="CX70" s="9"/>
      <c r="CY70" s="9"/>
      <c r="CZ70" s="9"/>
      <c r="DA70" s="9"/>
    </row>
    <row r="71" spans="2:105" ht="39" customHeight="1" x14ac:dyDescent="0.25">
      <c r="B71" s="185"/>
      <c r="C71" s="367" t="s">
        <v>385</v>
      </c>
      <c r="D71" s="367"/>
      <c r="E71" s="251">
        <f>AVERAGE(CF9:CF17)</f>
        <v>125.88888888888889</v>
      </c>
      <c r="F71" s="249" t="s">
        <v>383</v>
      </c>
      <c r="G71" s="367" t="s">
        <v>145</v>
      </c>
      <c r="H71" s="367"/>
      <c r="I71" s="367"/>
      <c r="J71" s="249"/>
      <c r="K71" s="361" t="s">
        <v>146</v>
      </c>
      <c r="L71" s="361"/>
      <c r="M71" s="361"/>
      <c r="N71" s="361"/>
      <c r="O71" s="361"/>
      <c r="P71" s="361"/>
      <c r="Q71" s="361"/>
      <c r="R71" s="250"/>
      <c r="T71" s="299">
        <v>61</v>
      </c>
      <c r="U71" s="304" t="s">
        <v>417</v>
      </c>
      <c r="V71" s="92">
        <v>81925.3</v>
      </c>
      <c r="W71" s="92">
        <v>1320269255.7869999</v>
      </c>
      <c r="X71" s="92">
        <v>233802442.84</v>
      </c>
      <c r="Y71" s="92">
        <v>95509.048999999999</v>
      </c>
      <c r="Z71" s="92">
        <v>124103.156</v>
      </c>
      <c r="AA71" s="92">
        <v>128398756.941</v>
      </c>
      <c r="AB71" s="92">
        <v>0.81699999999999995</v>
      </c>
      <c r="AC71" s="92">
        <v>1.0620000000000001</v>
      </c>
      <c r="AD71" s="92">
        <v>1098.3530000000001</v>
      </c>
      <c r="AE71" s="92">
        <v>0.14499999999999999</v>
      </c>
      <c r="AF71" s="92">
        <v>0.14000000000000001</v>
      </c>
      <c r="AG71" s="92">
        <v>0.188</v>
      </c>
      <c r="AH71" s="92">
        <v>194.50399999999999</v>
      </c>
      <c r="AI71" s="92">
        <v>1.4219999999999999</v>
      </c>
      <c r="AJ71" s="92">
        <v>1.899</v>
      </c>
      <c r="AK71" s="92">
        <v>1977.2860000000001</v>
      </c>
      <c r="AL71" s="92">
        <v>0.14199999999999999</v>
      </c>
      <c r="AM71" s="92">
        <v>0.189</v>
      </c>
      <c r="AN71" s="92">
        <v>197.137</v>
      </c>
      <c r="AO71" s="92">
        <v>102670253.82799999</v>
      </c>
      <c r="AP71" s="92">
        <v>288898.69799999997</v>
      </c>
      <c r="AQ71" s="92">
        <v>26088188.287999999</v>
      </c>
      <c r="AR71" s="92">
        <v>63458.586000000003</v>
      </c>
      <c r="AS71" s="92">
        <v>0.439132514819565</v>
      </c>
      <c r="AT71" s="92">
        <v>1.23565304507156E-3</v>
      </c>
      <c r="AU71" s="92">
        <v>0.111582189610516</v>
      </c>
      <c r="AV71" s="92">
        <v>2.71419689910943E-4</v>
      </c>
      <c r="AW71" s="92">
        <v>0.56265218001277395</v>
      </c>
      <c r="AX71" s="95">
        <v>5646.9438032797243</v>
      </c>
      <c r="AY71" s="96">
        <f t="shared" si="8"/>
        <v>10030.00958724136</v>
      </c>
      <c r="BW71" s="7" t="s">
        <v>255</v>
      </c>
      <c r="BX71" s="82">
        <f t="shared" si="14"/>
        <v>1259.153</v>
      </c>
      <c r="BY71" s="82">
        <f t="shared" si="15"/>
        <v>0.42399999999999999</v>
      </c>
      <c r="BZ71" s="82">
        <f t="shared" si="16"/>
        <v>0.38100000000000001</v>
      </c>
      <c r="CA71" s="84">
        <f t="shared" si="17"/>
        <v>9478.5760527543989</v>
      </c>
      <c r="CB71"/>
      <c r="CP71" s="7" t="s">
        <v>419</v>
      </c>
      <c r="CQ71" s="8" t="s">
        <v>419</v>
      </c>
      <c r="CR71" s="9"/>
      <c r="CY71" s="111"/>
      <c r="CZ71" s="111"/>
    </row>
    <row r="72" spans="2:105" s="104" customFormat="1" ht="39" customHeight="1" x14ac:dyDescent="0.25">
      <c r="B72" s="185"/>
      <c r="C72" s="367" t="s">
        <v>167</v>
      </c>
      <c r="D72" s="367"/>
      <c r="E72" s="252">
        <v>91.5</v>
      </c>
      <c r="F72" s="249" t="s">
        <v>386</v>
      </c>
      <c r="G72" s="367" t="s">
        <v>369</v>
      </c>
      <c r="H72" s="367"/>
      <c r="I72" s="367"/>
      <c r="J72" s="249"/>
      <c r="K72" s="361" t="s">
        <v>166</v>
      </c>
      <c r="L72" s="361"/>
      <c r="M72" s="361"/>
      <c r="N72" s="361"/>
      <c r="O72" s="361"/>
      <c r="P72" s="361"/>
      <c r="Q72" s="361"/>
      <c r="R72" s="250"/>
      <c r="T72" s="299">
        <v>62</v>
      </c>
      <c r="U72" s="304" t="s">
        <v>418</v>
      </c>
      <c r="V72" s="92">
        <v>45439.9</v>
      </c>
      <c r="W72" s="92">
        <v>462784032.71600002</v>
      </c>
      <c r="X72" s="92">
        <v>100011791.398</v>
      </c>
      <c r="Y72" s="92">
        <v>17166.312999999998</v>
      </c>
      <c r="Z72" s="92">
        <v>5330.9809999999998</v>
      </c>
      <c r="AA72" s="92">
        <v>24447264.471000001</v>
      </c>
      <c r="AB72" s="92">
        <v>0.34300000000000003</v>
      </c>
      <c r="AC72" s="92">
        <v>0.107</v>
      </c>
      <c r="AD72" s="92">
        <v>488.88799999999998</v>
      </c>
      <c r="AE72" s="92">
        <v>7.3999999999999996E-2</v>
      </c>
      <c r="AF72" s="92">
        <v>7.1999999999999995E-2</v>
      </c>
      <c r="AG72" s="92">
        <v>2.3E-2</v>
      </c>
      <c r="AH72" s="92">
        <v>105.65300000000001</v>
      </c>
      <c r="AI72" s="92">
        <v>0.25600000000000001</v>
      </c>
      <c r="AJ72" s="92">
        <v>0.03</v>
      </c>
      <c r="AK72" s="92">
        <v>840.74099999999999</v>
      </c>
      <c r="AL72" s="92">
        <v>3.5999999999999997E-2</v>
      </c>
      <c r="AM72" s="92">
        <v>4.0000000000000001E-3</v>
      </c>
      <c r="AN72" s="92">
        <v>119.249</v>
      </c>
      <c r="AO72" s="92">
        <v>467120.70600000001</v>
      </c>
      <c r="AP72" s="92">
        <v>192746.902</v>
      </c>
      <c r="AQ72" s="92">
        <v>49272397.917999998</v>
      </c>
      <c r="AR72" s="92">
        <v>146719.429</v>
      </c>
      <c r="AS72" s="92">
        <v>4.6706562776692301E-3</v>
      </c>
      <c r="AT72" s="92">
        <v>1.9272417520014499E-3</v>
      </c>
      <c r="AU72" s="92">
        <v>0.49266588206330297</v>
      </c>
      <c r="AV72" s="92">
        <v>1.46702129302505E-3</v>
      </c>
      <c r="AW72" s="92">
        <v>0.576562449636986</v>
      </c>
      <c r="AX72" s="95">
        <v>4627.2947044247685</v>
      </c>
      <c r="AY72" s="96">
        <f t="shared" si="8"/>
        <v>7050.2981157074692</v>
      </c>
      <c r="BA72" s="105"/>
      <c r="BB72" s="105"/>
      <c r="BC72" s="105"/>
      <c r="BD72" s="105"/>
      <c r="BE72" s="105"/>
      <c r="BF72" s="105"/>
      <c r="BH72" s="105"/>
      <c r="BI72" s="105"/>
      <c r="BJ72" s="105"/>
      <c r="BK72" s="105"/>
      <c r="BL72" s="105"/>
      <c r="BM72" s="105"/>
      <c r="BN72" s="105"/>
      <c r="BO72" s="105"/>
      <c r="BW72" s="7" t="s">
        <v>256</v>
      </c>
      <c r="BX72" s="82">
        <f t="shared" si="14"/>
        <v>1706.675</v>
      </c>
      <c r="BY72" s="82">
        <f t="shared" si="15"/>
        <v>6.7670000000000003</v>
      </c>
      <c r="BZ72" s="82">
        <f t="shared" si="16"/>
        <v>0.55100000000000005</v>
      </c>
      <c r="CA72" s="84">
        <f t="shared" si="17"/>
        <v>11064.271868577836</v>
      </c>
      <c r="CP72" s="7" t="s">
        <v>420</v>
      </c>
      <c r="CQ72" s="8" t="s">
        <v>420</v>
      </c>
      <c r="CR72" s="111"/>
      <c r="CU72" s="9"/>
      <c r="CV72" s="9"/>
      <c r="CW72" s="111"/>
      <c r="CX72" s="111"/>
      <c r="CY72" s="9"/>
      <c r="CZ72" s="9"/>
      <c r="DA72" s="111"/>
    </row>
    <row r="73" spans="2:105" ht="39" customHeight="1" x14ac:dyDescent="0.25">
      <c r="B73" s="185"/>
      <c r="C73" s="367" t="s">
        <v>387</v>
      </c>
      <c r="D73" s="367"/>
      <c r="E73" s="248">
        <v>12500</v>
      </c>
      <c r="F73" s="249" t="s">
        <v>388</v>
      </c>
      <c r="G73" s="367" t="s">
        <v>369</v>
      </c>
      <c r="H73" s="367"/>
      <c r="I73" s="367"/>
      <c r="J73" s="249"/>
      <c r="K73" s="361" t="s">
        <v>166</v>
      </c>
      <c r="L73" s="361"/>
      <c r="M73" s="361"/>
      <c r="N73" s="361"/>
      <c r="O73" s="361"/>
      <c r="P73" s="361"/>
      <c r="Q73" s="361"/>
      <c r="R73" s="250"/>
      <c r="T73" s="303">
        <v>63</v>
      </c>
      <c r="U73" s="304" t="s">
        <v>419</v>
      </c>
      <c r="V73" s="92">
        <v>92607.4</v>
      </c>
      <c r="W73" s="92">
        <v>1190449301.872</v>
      </c>
      <c r="X73" s="92">
        <v>282811234.62199998</v>
      </c>
      <c r="Y73" s="92">
        <v>90499.134999999995</v>
      </c>
      <c r="Z73" s="92">
        <v>59271.040999999997</v>
      </c>
      <c r="AA73" s="92">
        <v>101139102.31</v>
      </c>
      <c r="AB73" s="92">
        <v>0.64</v>
      </c>
      <c r="AC73" s="92">
        <v>0.41899999999999998</v>
      </c>
      <c r="AD73" s="92">
        <v>715.24099999999999</v>
      </c>
      <c r="AE73" s="92">
        <v>0.152</v>
      </c>
      <c r="AF73" s="92">
        <v>0.14799999999999999</v>
      </c>
      <c r="AG73" s="92">
        <v>0.1</v>
      </c>
      <c r="AH73" s="92">
        <v>169.91800000000001</v>
      </c>
      <c r="AI73" s="92">
        <v>1.4139999999999999</v>
      </c>
      <c r="AJ73" s="92">
        <v>0.93500000000000005</v>
      </c>
      <c r="AK73" s="92">
        <v>1651.482</v>
      </c>
      <c r="AL73" s="92">
        <v>0.14899999999999999</v>
      </c>
      <c r="AM73" s="92">
        <v>9.9000000000000005E-2</v>
      </c>
      <c r="AN73" s="92">
        <v>174.01</v>
      </c>
      <c r="AO73" s="92">
        <v>64983398.333999999</v>
      </c>
      <c r="AP73" s="92">
        <v>540694.92099999997</v>
      </c>
      <c r="AQ73" s="92">
        <v>56160910.022</v>
      </c>
      <c r="AR73" s="92">
        <v>635214.58799999999</v>
      </c>
      <c r="AS73" s="92">
        <v>0.22977657931912801</v>
      </c>
      <c r="AT73" s="92">
        <v>1.9118579912371699E-3</v>
      </c>
      <c r="AU73" s="92">
        <v>0.19858090107843401</v>
      </c>
      <c r="AV73" s="92">
        <v>2.24607267250108E-3</v>
      </c>
      <c r="AW73" s="92">
        <v>0.44525735949902301</v>
      </c>
      <c r="AX73" s="95">
        <v>4209.342332043957</v>
      </c>
      <c r="AY73" s="96">
        <f t="shared" si="8"/>
        <v>9490.7304177920814</v>
      </c>
      <c r="BW73" s="7" t="s">
        <v>257</v>
      </c>
      <c r="BX73" s="82">
        <f t="shared" si="14"/>
        <v>1769.019</v>
      </c>
      <c r="BY73" s="82">
        <f t="shared" si="15"/>
        <v>1.804</v>
      </c>
      <c r="BZ73" s="82">
        <f t="shared" si="16"/>
        <v>5.4640000000000004</v>
      </c>
      <c r="CA73" s="84">
        <f t="shared" si="17"/>
        <v>10283.140829269143</v>
      </c>
      <c r="CB73"/>
      <c r="CP73" s="7" t="s">
        <v>421</v>
      </c>
      <c r="CQ73" s="8" t="s">
        <v>421</v>
      </c>
      <c r="CR73" s="9"/>
      <c r="CU73" s="111"/>
      <c r="CV73" s="111"/>
    </row>
    <row r="74" spans="2:105" ht="39" customHeight="1" x14ac:dyDescent="0.25">
      <c r="B74" s="185"/>
      <c r="C74" s="367" t="s">
        <v>389</v>
      </c>
      <c r="D74" s="367"/>
      <c r="E74" s="252">
        <v>0.1</v>
      </c>
      <c r="F74" s="249" t="s">
        <v>388</v>
      </c>
      <c r="G74" s="367" t="s">
        <v>369</v>
      </c>
      <c r="H74" s="367"/>
      <c r="I74" s="367"/>
      <c r="J74" s="249"/>
      <c r="K74" s="361" t="s">
        <v>166</v>
      </c>
      <c r="L74" s="361"/>
      <c r="M74" s="361"/>
      <c r="N74" s="361"/>
      <c r="O74" s="361"/>
      <c r="P74" s="361"/>
      <c r="Q74" s="361"/>
      <c r="R74" s="250"/>
      <c r="T74" s="299">
        <v>64</v>
      </c>
      <c r="U74" s="304" t="s">
        <v>420</v>
      </c>
      <c r="V74" s="92">
        <v>17330.7</v>
      </c>
      <c r="W74" s="92">
        <v>193637578.40599999</v>
      </c>
      <c r="X74" s="92">
        <v>41509809.196000002</v>
      </c>
      <c r="Y74" s="92">
        <v>4665.6790000000001</v>
      </c>
      <c r="Z74" s="92">
        <v>257.18200000000002</v>
      </c>
      <c r="AA74" s="92">
        <v>11494096.038000001</v>
      </c>
      <c r="AB74" s="92">
        <v>0.22500000000000001</v>
      </c>
      <c r="AC74" s="92">
        <v>1.2E-2</v>
      </c>
      <c r="AD74" s="92">
        <v>553.80100000000004</v>
      </c>
      <c r="AE74" s="92">
        <v>4.8000000000000001E-2</v>
      </c>
      <c r="AF74" s="92">
        <v>4.5999999999999999E-2</v>
      </c>
      <c r="AG74" s="92">
        <v>3.0000000000000001E-3</v>
      </c>
      <c r="AH74" s="92">
        <v>118.718</v>
      </c>
      <c r="AI74" s="92">
        <v>0.3</v>
      </c>
      <c r="AJ74" s="92">
        <v>1.0999999999999999E-2</v>
      </c>
      <c r="AK74" s="92">
        <v>909.55</v>
      </c>
      <c r="AL74" s="92">
        <v>3.9E-2</v>
      </c>
      <c r="AM74" s="92">
        <v>2E-3</v>
      </c>
      <c r="AN74" s="92">
        <v>119.045</v>
      </c>
      <c r="AO74" s="92">
        <v>0</v>
      </c>
      <c r="AP74" s="92">
        <v>228197.163</v>
      </c>
      <c r="AQ74" s="92">
        <v>24201437.252</v>
      </c>
      <c r="AR74" s="92">
        <v>0</v>
      </c>
      <c r="AS74" s="92">
        <v>0</v>
      </c>
      <c r="AT74" s="92">
        <v>5.4974275168549998E-3</v>
      </c>
      <c r="AU74" s="92">
        <v>0.58302936525369697</v>
      </c>
      <c r="AV74" s="92">
        <v>0</v>
      </c>
      <c r="AW74" s="92">
        <v>0.59760905584030299</v>
      </c>
      <c r="AX74" s="95">
        <v>4664.8631288977213</v>
      </c>
      <c r="AY74" s="96">
        <f t="shared" si="8"/>
        <v>7640.3880885379476</v>
      </c>
      <c r="BW74" s="7" t="s">
        <v>258</v>
      </c>
      <c r="BX74" s="82">
        <f t="shared" si="14"/>
        <v>798.53499999999997</v>
      </c>
      <c r="BY74" s="82">
        <f t="shared" si="15"/>
        <v>0.20699999999999999</v>
      </c>
      <c r="BZ74" s="82">
        <f t="shared" si="16"/>
        <v>1.1539999999999999</v>
      </c>
      <c r="CA74" s="84">
        <f t="shared" si="17"/>
        <v>4181.5996732368403</v>
      </c>
      <c r="CB74"/>
      <c r="CP74" s="7" t="s">
        <v>422</v>
      </c>
      <c r="CQ74" s="8" t="s">
        <v>422</v>
      </c>
      <c r="CR74" s="9"/>
    </row>
    <row r="75" spans="2:105" ht="39" customHeight="1" x14ac:dyDescent="0.25">
      <c r="B75" s="185"/>
      <c r="C75" s="367" t="s">
        <v>390</v>
      </c>
      <c r="D75" s="367"/>
      <c r="E75" s="252">
        <v>13</v>
      </c>
      <c r="F75" s="249" t="s">
        <v>388</v>
      </c>
      <c r="G75" s="367" t="s">
        <v>369</v>
      </c>
      <c r="H75" s="367"/>
      <c r="I75" s="367"/>
      <c r="J75" s="249"/>
      <c r="K75" s="361" t="s">
        <v>166</v>
      </c>
      <c r="L75" s="361"/>
      <c r="M75" s="361"/>
      <c r="N75" s="361"/>
      <c r="O75" s="361"/>
      <c r="P75" s="361"/>
      <c r="Q75" s="361"/>
      <c r="R75" s="250"/>
      <c r="T75" s="299">
        <v>65</v>
      </c>
      <c r="U75" s="304" t="s">
        <v>421</v>
      </c>
      <c r="V75" s="92">
        <v>6322.3</v>
      </c>
      <c r="W75" s="92">
        <v>91298701.329999998</v>
      </c>
      <c r="X75" s="92">
        <v>8943357.2210000008</v>
      </c>
      <c r="Y75" s="92">
        <v>4112.5150000000003</v>
      </c>
      <c r="Z75" s="92">
        <v>734.90300000000002</v>
      </c>
      <c r="AA75" s="92">
        <v>5406147.7580000004</v>
      </c>
      <c r="AB75" s="92">
        <v>0.92</v>
      </c>
      <c r="AC75" s="92">
        <v>0.16400000000000001</v>
      </c>
      <c r="AD75" s="92">
        <v>1208.9749999999999</v>
      </c>
      <c r="AE75" s="92">
        <v>0.09</v>
      </c>
      <c r="AF75" s="92">
        <v>8.3000000000000004E-2</v>
      </c>
      <c r="AG75" s="92">
        <v>1.6E-2</v>
      </c>
      <c r="AH75" s="92">
        <v>118.428</v>
      </c>
      <c r="AI75" s="92">
        <v>0.59799999999999998</v>
      </c>
      <c r="AJ75" s="92">
        <v>0.112</v>
      </c>
      <c r="AK75" s="92">
        <v>1130.029</v>
      </c>
      <c r="AL75" s="92">
        <v>6.4000000000000001E-2</v>
      </c>
      <c r="AM75" s="92">
        <v>1.2E-2</v>
      </c>
      <c r="AN75" s="92">
        <v>120.41200000000001</v>
      </c>
      <c r="AO75" s="92">
        <v>0</v>
      </c>
      <c r="AP75" s="92">
        <v>220868.554</v>
      </c>
      <c r="AQ75" s="92">
        <v>7645240.4380000001</v>
      </c>
      <c r="AR75" s="92">
        <v>0</v>
      </c>
      <c r="AS75" s="92">
        <v>0</v>
      </c>
      <c r="AT75" s="92">
        <v>2.46963811833486E-2</v>
      </c>
      <c r="AU75" s="92">
        <v>0.85485130714985702</v>
      </c>
      <c r="AV75" s="92">
        <v>0</v>
      </c>
      <c r="AW75" s="92">
        <v>0.97892335063896696</v>
      </c>
      <c r="AX75" s="95">
        <v>10208.549102301366</v>
      </c>
      <c r="AY75" s="96">
        <f t="shared" ref="AY75:AY98" si="18">1000*AK75/AN75</f>
        <v>9384.6875726671751</v>
      </c>
      <c r="BW75" s="7" t="s">
        <v>259</v>
      </c>
      <c r="BX75" s="82">
        <f t="shared" si="14"/>
        <v>1873.7809999999999</v>
      </c>
      <c r="BY75" s="82">
        <f t="shared" si="15"/>
        <v>1.9339999999999999</v>
      </c>
      <c r="BZ75" s="82">
        <f t="shared" si="16"/>
        <v>0.67700000000000005</v>
      </c>
      <c r="CA75" s="84">
        <f t="shared" si="17"/>
        <v>15729.932338275046</v>
      </c>
      <c r="CB75"/>
      <c r="CP75" s="7" t="s">
        <v>423</v>
      </c>
      <c r="CQ75" s="8" t="s">
        <v>423</v>
      </c>
      <c r="CR75" s="9"/>
    </row>
    <row r="76" spans="2:105" ht="39" customHeight="1" x14ac:dyDescent="0.25">
      <c r="B76" s="185"/>
      <c r="C76" s="367" t="s">
        <v>168</v>
      </c>
      <c r="D76" s="367"/>
      <c r="E76" s="252">
        <v>140</v>
      </c>
      <c r="F76" s="249" t="s">
        <v>386</v>
      </c>
      <c r="G76" s="367" t="s">
        <v>169</v>
      </c>
      <c r="H76" s="367"/>
      <c r="I76" s="367"/>
      <c r="J76" s="249"/>
      <c r="K76" s="361" t="s">
        <v>162</v>
      </c>
      <c r="L76" s="361"/>
      <c r="M76" s="361"/>
      <c r="N76" s="361"/>
      <c r="O76" s="361"/>
      <c r="P76" s="361"/>
      <c r="Q76" s="361"/>
      <c r="R76" s="250"/>
      <c r="T76" s="303">
        <v>66</v>
      </c>
      <c r="U76" s="304" t="s">
        <v>422</v>
      </c>
      <c r="V76" s="92">
        <v>30838.400000000001</v>
      </c>
      <c r="W76" s="92">
        <v>182618270.47099999</v>
      </c>
      <c r="X76" s="92">
        <v>87477873.287</v>
      </c>
      <c r="Y76" s="92">
        <v>4830.5789999999997</v>
      </c>
      <c r="Z76" s="92">
        <v>1926.8130000000001</v>
      </c>
      <c r="AA76" s="92">
        <v>10160780.048</v>
      </c>
      <c r="AB76" s="92">
        <v>0.11</v>
      </c>
      <c r="AC76" s="92">
        <v>4.3999999999999997E-2</v>
      </c>
      <c r="AD76" s="92">
        <v>232.30500000000001</v>
      </c>
      <c r="AE76" s="92">
        <v>5.2999999999999999E-2</v>
      </c>
      <c r="AF76" s="92">
        <v>4.9000000000000002E-2</v>
      </c>
      <c r="AG76" s="92">
        <v>2.1000000000000001E-2</v>
      </c>
      <c r="AH76" s="92">
        <v>111.279</v>
      </c>
      <c r="AI76" s="92">
        <v>0.28599999999999998</v>
      </c>
      <c r="AJ76" s="92">
        <v>0.14399999999999999</v>
      </c>
      <c r="AK76" s="92">
        <v>864.98599999999999</v>
      </c>
      <c r="AL76" s="92">
        <v>0.04</v>
      </c>
      <c r="AM76" s="92">
        <v>0.02</v>
      </c>
      <c r="AN76" s="92">
        <v>120.75700000000001</v>
      </c>
      <c r="AO76" s="92">
        <v>421951.39799999999</v>
      </c>
      <c r="AP76" s="92">
        <v>67406.312000000005</v>
      </c>
      <c r="AQ76" s="92">
        <v>21888510.263999999</v>
      </c>
      <c r="AR76" s="92">
        <v>4376.2420000000002</v>
      </c>
      <c r="AS76" s="92">
        <v>4.8235214266476797E-3</v>
      </c>
      <c r="AT76" s="92">
        <v>7.7055270290465601E-4</v>
      </c>
      <c r="AU76" s="92">
        <v>0.25021767614999502</v>
      </c>
      <c r="AV76" s="92">
        <v>5.0026844691708999E-5</v>
      </c>
      <c r="AW76" s="92">
        <v>0.27458034428095601</v>
      </c>
      <c r="AX76" s="95">
        <v>2087.5938521260177</v>
      </c>
      <c r="AY76" s="96">
        <f t="shared" si="18"/>
        <v>7163.0298864662091</v>
      </c>
      <c r="BW76" s="7" t="s">
        <v>260</v>
      </c>
      <c r="BX76" s="82">
        <f t="shared" si="14"/>
        <v>1739.3579999999999</v>
      </c>
      <c r="BY76" s="82">
        <f t="shared" si="15"/>
        <v>1.069</v>
      </c>
      <c r="BZ76" s="82">
        <f t="shared" si="16"/>
        <v>0.83</v>
      </c>
      <c r="CA76" s="84">
        <f t="shared" si="17"/>
        <v>9292.4350892189341</v>
      </c>
      <c r="CB76" s="92"/>
      <c r="CP76" s="7" t="s">
        <v>424</v>
      </c>
      <c r="CQ76" s="8" t="s">
        <v>424</v>
      </c>
    </row>
    <row r="77" spans="2:105" ht="39" customHeight="1" x14ac:dyDescent="0.25">
      <c r="B77" s="185"/>
      <c r="C77" s="367" t="s">
        <v>391</v>
      </c>
      <c r="D77" s="367"/>
      <c r="E77" s="248">
        <v>22300</v>
      </c>
      <c r="F77" s="249" t="s">
        <v>388</v>
      </c>
      <c r="G77" s="367" t="s">
        <v>164</v>
      </c>
      <c r="H77" s="367"/>
      <c r="I77" s="367"/>
      <c r="J77" s="249"/>
      <c r="K77" s="361" t="s">
        <v>162</v>
      </c>
      <c r="L77" s="361"/>
      <c r="M77" s="361"/>
      <c r="N77" s="361"/>
      <c r="O77" s="361"/>
      <c r="P77" s="361"/>
      <c r="Q77" s="361"/>
      <c r="R77" s="250"/>
      <c r="T77" s="299">
        <v>67</v>
      </c>
      <c r="U77" s="304" t="s">
        <v>423</v>
      </c>
      <c r="V77" s="92">
        <v>98983.500000000102</v>
      </c>
      <c r="W77" s="92">
        <v>1456434624.6930001</v>
      </c>
      <c r="X77" s="92">
        <v>296156270.72399998</v>
      </c>
      <c r="Y77" s="92">
        <v>47372.930999999997</v>
      </c>
      <c r="Z77" s="92">
        <v>51684.019</v>
      </c>
      <c r="AA77" s="92">
        <v>102919396.41500001</v>
      </c>
      <c r="AB77" s="92">
        <v>0.32</v>
      </c>
      <c r="AC77" s="92">
        <v>0.34899999999999998</v>
      </c>
      <c r="AD77" s="92">
        <v>695.03399999999999</v>
      </c>
      <c r="AE77" s="92">
        <v>6.5000000000000002E-2</v>
      </c>
      <c r="AF77" s="92">
        <v>5.8999999999999997E-2</v>
      </c>
      <c r="AG77" s="92">
        <v>7.0999999999999994E-2</v>
      </c>
      <c r="AH77" s="92">
        <v>141.33099999999999</v>
      </c>
      <c r="AI77" s="92">
        <v>0.45300000000000001</v>
      </c>
      <c r="AJ77" s="92">
        <v>0.56799999999999995</v>
      </c>
      <c r="AK77" s="92">
        <v>1155.1990000000001</v>
      </c>
      <c r="AL77" s="92">
        <v>5.7000000000000002E-2</v>
      </c>
      <c r="AM77" s="92">
        <v>7.0999999999999994E-2</v>
      </c>
      <c r="AN77" s="92">
        <v>144.19</v>
      </c>
      <c r="AO77" s="92">
        <v>36555988.666000001</v>
      </c>
      <c r="AP77" s="92">
        <v>368358.28499999997</v>
      </c>
      <c r="AQ77" s="92">
        <v>135348229.12799999</v>
      </c>
      <c r="AR77" s="92">
        <v>431805.40600000002</v>
      </c>
      <c r="AS77" s="92">
        <v>0.123434795673538</v>
      </c>
      <c r="AT77" s="92">
        <v>1.2437970166546001E-3</v>
      </c>
      <c r="AU77" s="92">
        <v>0.45701625415833702</v>
      </c>
      <c r="AV77" s="92">
        <v>1.45803229526418E-3</v>
      </c>
      <c r="AW77" s="92">
        <v>0.59955414062706802</v>
      </c>
      <c r="AX77" s="95">
        <v>4917.7909389948736</v>
      </c>
      <c r="AY77" s="96">
        <f t="shared" si="18"/>
        <v>8011.6443581385674</v>
      </c>
      <c r="BW77" s="7" t="s">
        <v>261</v>
      </c>
      <c r="BX77" s="82">
        <f t="shared" si="14"/>
        <v>2203.8919999999998</v>
      </c>
      <c r="BY77" s="82">
        <f t="shared" si="15"/>
        <v>0.47699999999999998</v>
      </c>
      <c r="BZ77" s="82">
        <f t="shared" si="16"/>
        <v>1.2649999999999999</v>
      </c>
      <c r="CA77" s="84">
        <f t="shared" si="17"/>
        <v>11877.425856763297</v>
      </c>
      <c r="CB77" s="92"/>
      <c r="CP77" s="7" t="s">
        <v>425</v>
      </c>
      <c r="CQ77" s="8" t="s">
        <v>425</v>
      </c>
    </row>
    <row r="78" spans="2:105" ht="39" customHeight="1" x14ac:dyDescent="0.25">
      <c r="B78" s="185"/>
      <c r="C78" s="367" t="s">
        <v>392</v>
      </c>
      <c r="D78" s="367"/>
      <c r="E78" s="252">
        <v>142</v>
      </c>
      <c r="F78" s="249" t="s">
        <v>388</v>
      </c>
      <c r="G78" s="367" t="s">
        <v>165</v>
      </c>
      <c r="H78" s="367"/>
      <c r="I78" s="367"/>
      <c r="J78" s="249"/>
      <c r="K78" s="361" t="s">
        <v>162</v>
      </c>
      <c r="L78" s="361"/>
      <c r="M78" s="361"/>
      <c r="N78" s="361"/>
      <c r="O78" s="361"/>
      <c r="P78" s="361"/>
      <c r="Q78" s="361"/>
      <c r="R78" s="250"/>
      <c r="T78" s="299">
        <v>68</v>
      </c>
      <c r="U78" s="304" t="s">
        <v>424</v>
      </c>
      <c r="V78" s="92">
        <v>34643.199999999997</v>
      </c>
      <c r="W78" s="92">
        <v>685193320.77100003</v>
      </c>
      <c r="X78" s="92">
        <v>97428153.524000004</v>
      </c>
      <c r="Y78" s="92">
        <v>32218.392</v>
      </c>
      <c r="Z78" s="92">
        <v>50630.635999999999</v>
      </c>
      <c r="AA78" s="92">
        <v>57937336.288000003</v>
      </c>
      <c r="AB78" s="92">
        <v>0.66100000000000003</v>
      </c>
      <c r="AC78" s="92">
        <v>1.0389999999999999</v>
      </c>
      <c r="AD78" s="92">
        <v>1189.335</v>
      </c>
      <c r="AE78" s="92">
        <v>9.4E-2</v>
      </c>
      <c r="AF78" s="92">
        <v>9.2999999999999999E-2</v>
      </c>
      <c r="AG78" s="92">
        <v>0.14799999999999999</v>
      </c>
      <c r="AH78" s="92">
        <v>169.11199999999999</v>
      </c>
      <c r="AI78" s="92">
        <v>0.84199999999999997</v>
      </c>
      <c r="AJ78" s="92">
        <v>1.3740000000000001</v>
      </c>
      <c r="AK78" s="92">
        <v>1576.6559999999999</v>
      </c>
      <c r="AL78" s="92">
        <v>9.2999999999999999E-2</v>
      </c>
      <c r="AM78" s="92">
        <v>0.152</v>
      </c>
      <c r="AN78" s="92">
        <v>174.28399999999999</v>
      </c>
      <c r="AO78" s="92">
        <v>37102883.528999999</v>
      </c>
      <c r="AP78" s="92">
        <v>908883.80099999998</v>
      </c>
      <c r="AQ78" s="92">
        <v>33454653.493000001</v>
      </c>
      <c r="AR78" s="92">
        <v>1777441.398</v>
      </c>
      <c r="AS78" s="92">
        <v>0.38049630818025798</v>
      </c>
      <c r="AT78" s="92">
        <v>9.3207561772129695E-3</v>
      </c>
      <c r="AU78" s="92">
        <v>0.34308309583504099</v>
      </c>
      <c r="AV78" s="92">
        <v>1.8227960352923699E-2</v>
      </c>
      <c r="AW78" s="92">
        <v>0.76860597871080105</v>
      </c>
      <c r="AX78" s="95">
        <v>7032.8061857624416</v>
      </c>
      <c r="AY78" s="96">
        <f t="shared" si="18"/>
        <v>9046.4758669757412</v>
      </c>
      <c r="BW78" s="7" t="s">
        <v>262</v>
      </c>
      <c r="BX78" s="82">
        <f t="shared" si="14"/>
        <v>1879.6279999999999</v>
      </c>
      <c r="BY78" s="82">
        <f t="shared" si="15"/>
        <v>1.48</v>
      </c>
      <c r="BZ78" s="82">
        <f t="shared" si="16"/>
        <v>1.5209999999999999</v>
      </c>
      <c r="CA78" s="84">
        <f t="shared" si="17"/>
        <v>9511.6135496472925</v>
      </c>
      <c r="CB78" s="92"/>
      <c r="CP78" s="7" t="s">
        <v>426</v>
      </c>
      <c r="CQ78" s="8" t="s">
        <v>426</v>
      </c>
    </row>
    <row r="79" spans="2:105" ht="39" customHeight="1" x14ac:dyDescent="0.25">
      <c r="B79" s="185"/>
      <c r="C79" s="367" t="s">
        <v>393</v>
      </c>
      <c r="D79" s="367"/>
      <c r="E79" s="252">
        <v>24</v>
      </c>
      <c r="F79" s="249" t="s">
        <v>388</v>
      </c>
      <c r="G79" s="367" t="s">
        <v>163</v>
      </c>
      <c r="H79" s="367"/>
      <c r="I79" s="367"/>
      <c r="J79" s="249"/>
      <c r="K79" s="361" t="s">
        <v>162</v>
      </c>
      <c r="L79" s="361"/>
      <c r="M79" s="361"/>
      <c r="N79" s="361"/>
      <c r="O79" s="361"/>
      <c r="P79" s="361"/>
      <c r="Q79" s="361"/>
      <c r="R79" s="250"/>
      <c r="T79" s="303">
        <v>69</v>
      </c>
      <c r="U79" s="304" t="s">
        <v>425</v>
      </c>
      <c r="V79" s="92">
        <v>192652.6</v>
      </c>
      <c r="W79" s="92">
        <v>3132141865.1789999</v>
      </c>
      <c r="X79" s="92">
        <v>514164801.98799998</v>
      </c>
      <c r="Y79" s="92">
        <v>215021.86499999999</v>
      </c>
      <c r="Z79" s="92">
        <v>182994.15299999999</v>
      </c>
      <c r="AA79" s="92">
        <v>274481540.89300001</v>
      </c>
      <c r="AB79" s="92">
        <v>0.83599999999999997</v>
      </c>
      <c r="AC79" s="92">
        <v>0.71199999999999997</v>
      </c>
      <c r="AD79" s="92">
        <v>1067.6790000000001</v>
      </c>
      <c r="AE79" s="92">
        <v>0.13700000000000001</v>
      </c>
      <c r="AF79" s="92">
        <v>9.5000000000000001E-2</v>
      </c>
      <c r="AG79" s="92">
        <v>0.11700000000000001</v>
      </c>
      <c r="AH79" s="92">
        <v>175.268</v>
      </c>
      <c r="AI79" s="92">
        <v>1.2669999999999999</v>
      </c>
      <c r="AJ79" s="92">
        <v>1.097</v>
      </c>
      <c r="AK79" s="92">
        <v>1652.52</v>
      </c>
      <c r="AL79" s="92">
        <v>0.13600000000000001</v>
      </c>
      <c r="AM79" s="92">
        <v>0.11799999999999999</v>
      </c>
      <c r="AN79" s="92">
        <v>177.23500000000001</v>
      </c>
      <c r="AO79" s="92">
        <v>192275825.60100001</v>
      </c>
      <c r="AP79" s="92">
        <v>1177611.0379999999</v>
      </c>
      <c r="AQ79" s="92">
        <v>136503010.745</v>
      </c>
      <c r="AR79" s="92">
        <v>3507366.1469999999</v>
      </c>
      <c r="AS79" s="92">
        <v>0.373957580442906</v>
      </c>
      <c r="AT79" s="92">
        <v>2.2903377119658499E-3</v>
      </c>
      <c r="AU79" s="92">
        <v>0.26548493791050298</v>
      </c>
      <c r="AV79" s="92">
        <v>6.8214823884373702E-3</v>
      </c>
      <c r="AW79" s="92">
        <v>0.65513881769590698</v>
      </c>
      <c r="AX79" s="95">
        <v>6091.7080536603917</v>
      </c>
      <c r="AY79" s="96">
        <f t="shared" si="18"/>
        <v>9323.8920077862713</v>
      </c>
      <c r="BW79" s="7" t="s">
        <v>263</v>
      </c>
      <c r="BX79" s="82">
        <f t="shared" si="14"/>
        <v>973.91800000000001</v>
      </c>
      <c r="BY79" s="82">
        <f t="shared" si="15"/>
        <v>0.82499999999999996</v>
      </c>
      <c r="BZ79" s="82">
        <f t="shared" si="16"/>
        <v>1.2210000000000001</v>
      </c>
      <c r="CA79" s="84">
        <f t="shared" si="17"/>
        <v>5112.1620912288072</v>
      </c>
      <c r="CB79" s="92"/>
      <c r="CP79" s="7" t="s">
        <v>427</v>
      </c>
      <c r="CQ79" s="8" t="s">
        <v>427</v>
      </c>
    </row>
    <row r="80" spans="2:105" ht="39" customHeight="1" x14ac:dyDescent="0.25">
      <c r="B80" s="185"/>
      <c r="C80" s="367" t="s">
        <v>150</v>
      </c>
      <c r="D80" s="367"/>
      <c r="E80" s="253">
        <v>0.05</v>
      </c>
      <c r="F80" s="249" t="s">
        <v>149</v>
      </c>
      <c r="G80" s="367" t="s">
        <v>147</v>
      </c>
      <c r="H80" s="367"/>
      <c r="I80" s="367"/>
      <c r="J80" s="249"/>
      <c r="K80" s="360" t="s">
        <v>148</v>
      </c>
      <c r="L80" s="361"/>
      <c r="M80" s="361"/>
      <c r="N80" s="361"/>
      <c r="O80" s="361"/>
      <c r="P80" s="361"/>
      <c r="Q80" s="361"/>
      <c r="R80" s="250"/>
      <c r="T80" s="299">
        <v>70</v>
      </c>
      <c r="U80" s="304" t="s">
        <v>426</v>
      </c>
      <c r="V80" s="92">
        <v>23700</v>
      </c>
      <c r="W80" s="92">
        <v>460450770.87599999</v>
      </c>
      <c r="X80" s="92">
        <v>66259359.921999998</v>
      </c>
      <c r="Y80" s="92">
        <v>22210.938999999998</v>
      </c>
      <c r="Z80" s="92">
        <v>12729.873</v>
      </c>
      <c r="AA80" s="92">
        <v>41167320.898999996</v>
      </c>
      <c r="AB80" s="92">
        <v>0.67</v>
      </c>
      <c r="AC80" s="92">
        <v>0.38400000000000001</v>
      </c>
      <c r="AD80" s="92">
        <v>1242.6110000000001</v>
      </c>
      <c r="AE80" s="92">
        <v>9.6000000000000002E-2</v>
      </c>
      <c r="AF80" s="92">
        <v>9.1999999999999998E-2</v>
      </c>
      <c r="AG80" s="92">
        <v>5.5E-2</v>
      </c>
      <c r="AH80" s="92">
        <v>178.81299999999999</v>
      </c>
      <c r="AI80" s="92">
        <v>0.96499999999999997</v>
      </c>
      <c r="AJ80" s="92">
        <v>0.55500000000000005</v>
      </c>
      <c r="AK80" s="92">
        <v>1799.566</v>
      </c>
      <c r="AL80" s="92">
        <v>9.6000000000000002E-2</v>
      </c>
      <c r="AM80" s="92">
        <v>5.5E-2</v>
      </c>
      <c r="AN80" s="92">
        <v>179.59100000000001</v>
      </c>
      <c r="AO80" s="92">
        <v>28175446.460000001</v>
      </c>
      <c r="AP80" s="92">
        <v>7738.6679999999997</v>
      </c>
      <c r="AQ80" s="92">
        <v>17569969.059999999</v>
      </c>
      <c r="AR80" s="92">
        <v>0</v>
      </c>
      <c r="AS80" s="92">
        <v>0.42522968051967402</v>
      </c>
      <c r="AT80" s="92">
        <v>1.16793582169481E-4</v>
      </c>
      <c r="AU80" s="92">
        <v>0.26516961641517001</v>
      </c>
      <c r="AV80" s="92">
        <v>0</v>
      </c>
      <c r="AW80" s="92">
        <v>0.69387318037105705</v>
      </c>
      <c r="AX80" s="95">
        <v>6949.2185167203406</v>
      </c>
      <c r="AY80" s="96">
        <f t="shared" si="18"/>
        <v>10020.357367574099</v>
      </c>
      <c r="BW80" s="7" t="s">
        <v>264</v>
      </c>
      <c r="BX80" s="82">
        <f t="shared" si="14"/>
        <v>954.505</v>
      </c>
      <c r="BY80" s="82">
        <f t="shared" si="15"/>
        <v>0.245</v>
      </c>
      <c r="BZ80" s="82">
        <f t="shared" si="16"/>
        <v>0.85499999999999998</v>
      </c>
      <c r="CA80" s="84">
        <f t="shared" si="17"/>
        <v>7086.6279112932561</v>
      </c>
      <c r="CB80" s="92"/>
      <c r="CP80" s="7" t="s">
        <v>428</v>
      </c>
      <c r="CQ80" s="8" t="s">
        <v>428</v>
      </c>
    </row>
    <row r="81" spans="1:105" ht="39" customHeight="1" x14ac:dyDescent="0.25">
      <c r="B81" s="185"/>
      <c r="C81" s="366" t="s">
        <v>394</v>
      </c>
      <c r="D81" s="366"/>
      <c r="E81" s="251">
        <v>4.7300000000000004</v>
      </c>
      <c r="F81" s="249" t="s">
        <v>158</v>
      </c>
      <c r="G81" s="367" t="s">
        <v>159</v>
      </c>
      <c r="H81" s="367"/>
      <c r="I81" s="367"/>
      <c r="J81" s="249"/>
      <c r="K81" s="360" t="s">
        <v>404</v>
      </c>
      <c r="L81" s="361"/>
      <c r="M81" s="361"/>
      <c r="N81" s="361"/>
      <c r="O81" s="361"/>
      <c r="P81" s="361"/>
      <c r="Q81" s="361"/>
      <c r="R81" s="362"/>
      <c r="S81" s="104"/>
      <c r="T81" s="299">
        <v>71</v>
      </c>
      <c r="U81" s="304" t="s">
        <v>427</v>
      </c>
      <c r="V81" s="92">
        <v>30309</v>
      </c>
      <c r="W81" s="92">
        <v>390788565.79699999</v>
      </c>
      <c r="X81" s="92">
        <v>70052261.402999997</v>
      </c>
      <c r="Y81" s="92">
        <v>19698.734</v>
      </c>
      <c r="Z81" s="92">
        <v>7426.2910000000002</v>
      </c>
      <c r="AA81" s="92">
        <v>37476955.170000002</v>
      </c>
      <c r="AB81" s="92">
        <v>0.56200000000000006</v>
      </c>
      <c r="AC81" s="92">
        <v>0.21199999999999999</v>
      </c>
      <c r="AD81" s="92">
        <v>1069.971</v>
      </c>
      <c r="AE81" s="92">
        <v>0.10100000000000001</v>
      </c>
      <c r="AF81" s="92">
        <v>0.10100000000000001</v>
      </c>
      <c r="AG81" s="92">
        <v>3.7999999999999999E-2</v>
      </c>
      <c r="AH81" s="92">
        <v>191.80199999999999</v>
      </c>
      <c r="AI81" s="92">
        <v>1.024</v>
      </c>
      <c r="AJ81" s="92">
        <v>0.38500000000000001</v>
      </c>
      <c r="AK81" s="92">
        <v>1948.53</v>
      </c>
      <c r="AL81" s="92">
        <v>0.10100000000000001</v>
      </c>
      <c r="AM81" s="92">
        <v>3.7999999999999999E-2</v>
      </c>
      <c r="AN81" s="92">
        <v>192.21100000000001</v>
      </c>
      <c r="AO81" s="92">
        <v>29578662.274</v>
      </c>
      <c r="AP81" s="92">
        <v>133958.367</v>
      </c>
      <c r="AQ81" s="92">
        <v>8749731.3699999992</v>
      </c>
      <c r="AR81" s="92">
        <v>0</v>
      </c>
      <c r="AS81" s="92">
        <v>0.42223708605888699</v>
      </c>
      <c r="AT81" s="92">
        <v>1.9122633069517099E-3</v>
      </c>
      <c r="AU81" s="92">
        <v>0.124902912891849</v>
      </c>
      <c r="AV81" s="92">
        <v>0</v>
      </c>
      <c r="AW81" s="92">
        <v>0.55010880204170398</v>
      </c>
      <c r="AX81" s="95">
        <v>5578.5289149889513</v>
      </c>
      <c r="AY81" s="96">
        <f t="shared" si="18"/>
        <v>10137.453111424424</v>
      </c>
      <c r="AZ81" s="104"/>
      <c r="BA81" s="105"/>
      <c r="BB81" s="105"/>
      <c r="BC81" s="105"/>
      <c r="BD81" s="105"/>
      <c r="BE81" s="105"/>
      <c r="BF81" s="105"/>
      <c r="BG81" s="104"/>
      <c r="BH81" s="105"/>
      <c r="BI81" s="105"/>
      <c r="BJ81" s="105"/>
      <c r="BK81" s="105"/>
      <c r="BL81" s="105"/>
      <c r="BM81" s="105"/>
      <c r="BN81" s="105"/>
      <c r="BO81" s="105"/>
      <c r="BP81" s="104"/>
      <c r="BQ81" s="104"/>
      <c r="BR81" s="104"/>
      <c r="BS81" s="104"/>
      <c r="BT81" s="104"/>
      <c r="BU81" s="104"/>
      <c r="BV81" s="104"/>
      <c r="BW81" s="106" t="s">
        <v>265</v>
      </c>
      <c r="BX81" s="107">
        <f t="shared" si="14"/>
        <v>1368.5329999999999</v>
      </c>
      <c r="BY81" s="107">
        <f t="shared" si="15"/>
        <v>0.54800000000000004</v>
      </c>
      <c r="BZ81" s="107">
        <f t="shared" si="16"/>
        <v>0.77300000000000002</v>
      </c>
      <c r="CA81" s="108">
        <f t="shared" si="17"/>
        <v>11479.825856457403</v>
      </c>
      <c r="CB81" s="256"/>
      <c r="CC81" s="104"/>
      <c r="CD81" s="104"/>
      <c r="CE81" s="104"/>
      <c r="CF81" s="104"/>
      <c r="CG81" s="104"/>
      <c r="CH81" s="104"/>
      <c r="CI81" s="104"/>
      <c r="CJ81" s="104"/>
      <c r="CK81" s="104"/>
      <c r="CL81" s="104"/>
      <c r="CM81" s="104"/>
      <c r="CN81" s="104"/>
      <c r="CO81" s="104"/>
      <c r="CP81" s="7" t="s">
        <v>429</v>
      </c>
      <c r="CQ81" s="8" t="s">
        <v>429</v>
      </c>
      <c r="CR81" s="104"/>
      <c r="CS81" s="104"/>
      <c r="CT81" s="104"/>
    </row>
    <row r="82" spans="1:105" ht="39" customHeight="1" x14ac:dyDescent="0.25">
      <c r="B82" s="185"/>
      <c r="C82" s="366" t="s">
        <v>395</v>
      </c>
      <c r="D82" s="366"/>
      <c r="E82" s="251">
        <v>6.7720000000000002</v>
      </c>
      <c r="F82" s="249" t="s">
        <v>158</v>
      </c>
      <c r="G82" s="367" t="s">
        <v>160</v>
      </c>
      <c r="H82" s="367"/>
      <c r="I82" s="367"/>
      <c r="J82" s="249"/>
      <c r="K82" s="360" t="s">
        <v>404</v>
      </c>
      <c r="L82" s="361"/>
      <c r="M82" s="361"/>
      <c r="N82" s="361"/>
      <c r="O82" s="361"/>
      <c r="P82" s="361"/>
      <c r="Q82" s="361"/>
      <c r="R82" s="362"/>
      <c r="T82" s="303">
        <v>72</v>
      </c>
      <c r="U82" s="304" t="s">
        <v>428</v>
      </c>
      <c r="V82" s="92">
        <v>62595.8</v>
      </c>
      <c r="W82" s="92">
        <v>1037661570.9069999</v>
      </c>
      <c r="X82" s="92">
        <v>158740887.516</v>
      </c>
      <c r="Y82" s="92">
        <v>56185.925999999999</v>
      </c>
      <c r="Z82" s="92">
        <v>60622.538999999997</v>
      </c>
      <c r="AA82" s="92">
        <v>79528032.566</v>
      </c>
      <c r="AB82" s="92">
        <v>0.70799999999999996</v>
      </c>
      <c r="AC82" s="92">
        <v>0.76400000000000001</v>
      </c>
      <c r="AD82" s="92">
        <v>1001.985</v>
      </c>
      <c r="AE82" s="92">
        <v>0.108</v>
      </c>
      <c r="AF82" s="92">
        <v>0.108</v>
      </c>
      <c r="AG82" s="92">
        <v>0.11700000000000001</v>
      </c>
      <c r="AH82" s="92">
        <v>153.28299999999999</v>
      </c>
      <c r="AI82" s="92">
        <v>1.018</v>
      </c>
      <c r="AJ82" s="92">
        <v>1.0740000000000001</v>
      </c>
      <c r="AK82" s="92">
        <v>1472.558</v>
      </c>
      <c r="AL82" s="92">
        <v>0.107</v>
      </c>
      <c r="AM82" s="92">
        <v>0.113</v>
      </c>
      <c r="AN82" s="92">
        <v>155.11000000000001</v>
      </c>
      <c r="AO82" s="92">
        <v>35439390.092</v>
      </c>
      <c r="AP82" s="92">
        <v>1766740.784</v>
      </c>
      <c r="AQ82" s="92">
        <v>70207841.971000001</v>
      </c>
      <c r="AR82" s="92">
        <v>374239.674</v>
      </c>
      <c r="AS82" s="92">
        <v>0.22325306840905701</v>
      </c>
      <c r="AT82" s="92">
        <v>1.11297147069261E-2</v>
      </c>
      <c r="AU82" s="92">
        <v>0.44227951174425501</v>
      </c>
      <c r="AV82" s="92">
        <v>2.3575506046805699E-3</v>
      </c>
      <c r="AW82" s="92">
        <v>0.69464665724461305</v>
      </c>
      <c r="AX82" s="95">
        <v>6536.8260638105021</v>
      </c>
      <c r="AY82" s="96">
        <f t="shared" si="18"/>
        <v>9493.6367739023917</v>
      </c>
      <c r="BW82" s="7" t="s">
        <v>266</v>
      </c>
      <c r="BX82" s="82">
        <f t="shared" si="14"/>
        <v>479.48399999999998</v>
      </c>
      <c r="BY82" s="82">
        <f t="shared" si="15"/>
        <v>0.95299999999999996</v>
      </c>
      <c r="BZ82" s="82">
        <f t="shared" si="16"/>
        <v>0.48199999999999998</v>
      </c>
      <c r="CA82" s="84">
        <f t="shared" si="17"/>
        <v>3227.522701112674</v>
      </c>
      <c r="CP82" s="7" t="s">
        <v>430</v>
      </c>
      <c r="CQ82" s="8" t="s">
        <v>430</v>
      </c>
    </row>
    <row r="83" spans="1:105" ht="39" customHeight="1" x14ac:dyDescent="0.25">
      <c r="B83" s="185"/>
      <c r="C83" s="366" t="s">
        <v>398</v>
      </c>
      <c r="D83" s="366"/>
      <c r="E83" s="268" t="s">
        <v>307</v>
      </c>
      <c r="F83" s="268" t="s">
        <v>307</v>
      </c>
      <c r="G83" s="367" t="s">
        <v>507</v>
      </c>
      <c r="H83" s="367"/>
      <c r="I83" s="367"/>
      <c r="J83" s="265"/>
      <c r="K83" s="360" t="s">
        <v>405</v>
      </c>
      <c r="L83" s="361"/>
      <c r="M83" s="361"/>
      <c r="N83" s="361"/>
      <c r="O83" s="361"/>
      <c r="P83" s="361"/>
      <c r="Q83" s="361"/>
      <c r="R83" s="362"/>
      <c r="T83" s="299">
        <v>73</v>
      </c>
      <c r="U83" s="304" t="s">
        <v>429</v>
      </c>
      <c r="V83" s="92">
        <v>58995.6</v>
      </c>
      <c r="W83" s="92">
        <v>1028121740.724</v>
      </c>
      <c r="X83" s="92">
        <v>173700419.794</v>
      </c>
      <c r="Y83" s="92">
        <v>51330.107000000004</v>
      </c>
      <c r="Z83" s="92">
        <v>63418.341999999997</v>
      </c>
      <c r="AA83" s="92">
        <v>70066808.281000003</v>
      </c>
      <c r="AB83" s="92">
        <v>0.59099999999999997</v>
      </c>
      <c r="AC83" s="92">
        <v>0.73</v>
      </c>
      <c r="AD83" s="92">
        <v>806.755</v>
      </c>
      <c r="AE83" s="92">
        <v>0.1</v>
      </c>
      <c r="AF83" s="92">
        <v>0.10199999999999999</v>
      </c>
      <c r="AG83" s="92">
        <v>0.123</v>
      </c>
      <c r="AH83" s="92">
        <v>136.30099999999999</v>
      </c>
      <c r="AI83" s="92">
        <v>0.78400000000000003</v>
      </c>
      <c r="AJ83" s="92">
        <v>0.95799999999999996</v>
      </c>
      <c r="AK83" s="92">
        <v>1098.6179999999999</v>
      </c>
      <c r="AL83" s="92">
        <v>0.1</v>
      </c>
      <c r="AM83" s="92">
        <v>0.122</v>
      </c>
      <c r="AN83" s="92">
        <v>139.81200000000001</v>
      </c>
      <c r="AO83" s="92">
        <v>19863848.73</v>
      </c>
      <c r="AP83" s="92">
        <v>1505081.817</v>
      </c>
      <c r="AQ83" s="92">
        <v>105720309.37199999</v>
      </c>
      <c r="AR83" s="92">
        <v>2264933.702</v>
      </c>
      <c r="AS83" s="92">
        <v>0.114356942555108</v>
      </c>
      <c r="AT83" s="92">
        <v>8.6648140159999304E-3</v>
      </c>
      <c r="AU83" s="92">
        <v>0.60863589479026603</v>
      </c>
      <c r="AV83" s="92">
        <v>1.30393105974253E-2</v>
      </c>
      <c r="AW83" s="92">
        <v>0.76047760584324497</v>
      </c>
      <c r="AX83" s="95">
        <v>5918.9364190558717</v>
      </c>
      <c r="AY83" s="96">
        <f t="shared" si="18"/>
        <v>7857.8233628014759</v>
      </c>
      <c r="BW83" s="7" t="s">
        <v>267</v>
      </c>
      <c r="BX83" s="82">
        <f t="shared" si="14"/>
        <v>1528.383</v>
      </c>
      <c r="BY83" s="82">
        <f t="shared" si="15"/>
        <v>1.361</v>
      </c>
      <c r="BZ83" s="82">
        <f t="shared" si="16"/>
        <v>1.1060000000000001</v>
      </c>
      <c r="CA83" s="84">
        <f t="shared" si="17"/>
        <v>12789.387802918731</v>
      </c>
      <c r="CP83" s="7" t="s">
        <v>431</v>
      </c>
      <c r="CQ83" s="8" t="s">
        <v>431</v>
      </c>
    </row>
    <row r="84" spans="1:105" ht="50.25" customHeight="1" x14ac:dyDescent="0.25">
      <c r="B84" s="185"/>
      <c r="C84" s="366" t="s">
        <v>399</v>
      </c>
      <c r="D84" s="366"/>
      <c r="E84" s="268" t="s">
        <v>307</v>
      </c>
      <c r="F84" s="268" t="s">
        <v>307</v>
      </c>
      <c r="G84" s="367" t="s">
        <v>400</v>
      </c>
      <c r="H84" s="367"/>
      <c r="I84" s="367"/>
      <c r="J84" s="265"/>
      <c r="K84" s="368" t="s">
        <v>401</v>
      </c>
      <c r="L84" s="368"/>
      <c r="M84" s="368"/>
      <c r="N84" s="368"/>
      <c r="O84" s="368"/>
      <c r="P84" s="368"/>
      <c r="Q84" s="368"/>
      <c r="R84" s="369"/>
      <c r="T84" s="299">
        <v>74</v>
      </c>
      <c r="U84" s="304" t="s">
        <v>430</v>
      </c>
      <c r="V84" s="92">
        <v>40774.400000000001</v>
      </c>
      <c r="W84" s="92">
        <v>962170749.25600004</v>
      </c>
      <c r="X84" s="92">
        <v>120436544.90700001</v>
      </c>
      <c r="Y84" s="92">
        <v>60494.875</v>
      </c>
      <c r="Z84" s="92">
        <v>142023.95600000001</v>
      </c>
      <c r="AA84" s="92">
        <v>95409301.710999995</v>
      </c>
      <c r="AB84" s="92">
        <v>1.0049999999999999</v>
      </c>
      <c r="AC84" s="92">
        <v>2.3580000000000001</v>
      </c>
      <c r="AD84" s="92">
        <v>1584.3910000000001</v>
      </c>
      <c r="AE84" s="92">
        <v>0.126</v>
      </c>
      <c r="AF84" s="92">
        <v>9.5000000000000001E-2</v>
      </c>
      <c r="AG84" s="92">
        <v>0.29499999999999998</v>
      </c>
      <c r="AH84" s="92">
        <v>198.321</v>
      </c>
      <c r="AI84" s="92">
        <v>1.264</v>
      </c>
      <c r="AJ84" s="92">
        <v>2.9689999999999999</v>
      </c>
      <c r="AK84" s="92">
        <v>1995.848</v>
      </c>
      <c r="AL84" s="92">
        <v>0.126</v>
      </c>
      <c r="AM84" s="92">
        <v>0.29599999999999999</v>
      </c>
      <c r="AN84" s="92">
        <v>198.69900000000001</v>
      </c>
      <c r="AO84" s="92">
        <v>80079186.451000005</v>
      </c>
      <c r="AP84" s="92">
        <v>72081.183000000005</v>
      </c>
      <c r="AQ84" s="92">
        <v>15212144.152000001</v>
      </c>
      <c r="AR84" s="92">
        <v>81897.675000000003</v>
      </c>
      <c r="AS84" s="92">
        <v>0.66490770060133497</v>
      </c>
      <c r="AT84" s="92">
        <v>5.9849925766267001E-4</v>
      </c>
      <c r="AU84" s="92">
        <v>0.126308373468697</v>
      </c>
      <c r="AV84" s="92">
        <v>6.8000684300365303E-4</v>
      </c>
      <c r="AW84" s="92">
        <v>0.79590603562829598</v>
      </c>
      <c r="AX84" s="95">
        <v>7989.0265035332877</v>
      </c>
      <c r="AY84" s="96">
        <f t="shared" si="18"/>
        <v>10044.579992853511</v>
      </c>
      <c r="BW84" s="7" t="s">
        <v>268</v>
      </c>
      <c r="BX84" s="82">
        <f t="shared" si="14"/>
        <v>1622.9559999999999</v>
      </c>
      <c r="BY84" s="82">
        <f t="shared" si="15"/>
        <v>0.60499999999999998</v>
      </c>
      <c r="BZ84" s="82">
        <f t="shared" si="16"/>
        <v>1.097</v>
      </c>
      <c r="CA84" s="84">
        <f t="shared" si="17"/>
        <v>9333.5020272018864</v>
      </c>
      <c r="CP84" s="7" t="s">
        <v>432</v>
      </c>
      <c r="CQ84" s="8" t="s">
        <v>432</v>
      </c>
    </row>
    <row r="85" spans="1:105" ht="79.5" customHeight="1" thickBot="1" x14ac:dyDescent="0.3">
      <c r="B85" s="240"/>
      <c r="C85" s="363" t="s">
        <v>402</v>
      </c>
      <c r="D85" s="363"/>
      <c r="E85" s="269" t="s">
        <v>307</v>
      </c>
      <c r="F85" s="269" t="s">
        <v>307</v>
      </c>
      <c r="G85" s="364" t="s">
        <v>403</v>
      </c>
      <c r="H85" s="364"/>
      <c r="I85" s="364"/>
      <c r="J85" s="266"/>
      <c r="K85" s="365" t="s">
        <v>209</v>
      </c>
      <c r="L85" s="365"/>
      <c r="M85" s="365"/>
      <c r="N85" s="365"/>
      <c r="O85" s="365"/>
      <c r="P85" s="365"/>
      <c r="Q85" s="365"/>
      <c r="R85" s="313"/>
      <c r="T85" s="303">
        <v>75</v>
      </c>
      <c r="U85" s="304" t="s">
        <v>431</v>
      </c>
      <c r="V85" s="92">
        <v>88734.3</v>
      </c>
      <c r="W85" s="92">
        <v>1706353883.7650001</v>
      </c>
      <c r="X85" s="92">
        <v>260293359.57100001</v>
      </c>
      <c r="Y85" s="92">
        <v>57848.110999999997</v>
      </c>
      <c r="Z85" s="92">
        <v>31996.013999999999</v>
      </c>
      <c r="AA85" s="92">
        <v>126133629.707</v>
      </c>
      <c r="AB85" s="92">
        <v>0.44400000000000001</v>
      </c>
      <c r="AC85" s="92">
        <v>0.246</v>
      </c>
      <c r="AD85" s="92">
        <v>969.16499999999996</v>
      </c>
      <c r="AE85" s="92">
        <v>6.8000000000000005E-2</v>
      </c>
      <c r="AF85" s="92">
        <v>0.06</v>
      </c>
      <c r="AG85" s="92">
        <v>3.7999999999999999E-2</v>
      </c>
      <c r="AH85" s="92">
        <v>147.84</v>
      </c>
      <c r="AI85" s="92">
        <v>0.55000000000000004</v>
      </c>
      <c r="AJ85" s="92">
        <v>0.215</v>
      </c>
      <c r="AK85" s="92">
        <v>1314.5630000000001</v>
      </c>
      <c r="AL85" s="92">
        <v>6.4000000000000001E-2</v>
      </c>
      <c r="AM85" s="92">
        <v>2.5000000000000001E-2</v>
      </c>
      <c r="AN85" s="92">
        <v>153.36099999999999</v>
      </c>
      <c r="AO85" s="92">
        <v>56427091.939999998</v>
      </c>
      <c r="AP85" s="92">
        <v>285249.86</v>
      </c>
      <c r="AQ85" s="92">
        <v>134785671.428</v>
      </c>
      <c r="AR85" s="92">
        <v>95824.152000000002</v>
      </c>
      <c r="AS85" s="92">
        <v>0.216782679808319</v>
      </c>
      <c r="AT85" s="92">
        <v>1.0958783616121901E-3</v>
      </c>
      <c r="AU85" s="92">
        <v>0.51782216746159304</v>
      </c>
      <c r="AV85" s="92">
        <v>3.68139057795288E-4</v>
      </c>
      <c r="AW85" s="92">
        <v>0.77450741669235301</v>
      </c>
      <c r="AX85" s="95">
        <v>6555.5029393654559</v>
      </c>
      <c r="AY85" s="96">
        <f t="shared" si="18"/>
        <v>8571.6903254412791</v>
      </c>
      <c r="BW85" s="7" t="s">
        <v>269</v>
      </c>
      <c r="BX85" s="82">
        <f t="shared" si="14"/>
        <v>1959.9059999999999</v>
      </c>
      <c r="BY85" s="82">
        <f t="shared" si="15"/>
        <v>2.85</v>
      </c>
      <c r="BZ85" s="82">
        <f t="shared" si="16"/>
        <v>1.0229999999999999</v>
      </c>
      <c r="CA85" s="84">
        <f t="shared" si="17"/>
        <v>10955.132110696859</v>
      </c>
      <c r="CP85" s="7" t="s">
        <v>433</v>
      </c>
      <c r="CQ85" s="8" t="s">
        <v>433</v>
      </c>
    </row>
    <row r="86" spans="1:105" ht="15" customHeight="1" x14ac:dyDescent="0.25">
      <c r="K86" s="270"/>
      <c r="L86" s="270"/>
      <c r="M86" s="270"/>
      <c r="N86" s="270"/>
      <c r="O86" s="270"/>
      <c r="P86" s="270"/>
      <c r="Q86" s="270"/>
      <c r="R86" s="271"/>
      <c r="T86" s="299">
        <v>76</v>
      </c>
      <c r="U86" s="304" t="s">
        <v>432</v>
      </c>
      <c r="V86" s="92">
        <v>72620.2</v>
      </c>
      <c r="W86" s="92">
        <v>1187281909.802</v>
      </c>
      <c r="X86" s="92">
        <v>216125641.18399999</v>
      </c>
      <c r="Y86" s="92">
        <v>51489.017</v>
      </c>
      <c r="Z86" s="92">
        <v>63286.252</v>
      </c>
      <c r="AA86" s="92">
        <v>102626734.044</v>
      </c>
      <c r="AB86" s="92">
        <v>0.47599999999999998</v>
      </c>
      <c r="AC86" s="92">
        <v>0.58599999999999997</v>
      </c>
      <c r="AD86" s="92">
        <v>949.69500000000005</v>
      </c>
      <c r="AE86" s="92">
        <v>8.6999999999999994E-2</v>
      </c>
      <c r="AF86" s="92">
        <v>8.5000000000000006E-2</v>
      </c>
      <c r="AG86" s="92">
        <v>0.107</v>
      </c>
      <c r="AH86" s="92">
        <v>172.87700000000001</v>
      </c>
      <c r="AI86" s="92">
        <v>0.79500000000000004</v>
      </c>
      <c r="AJ86" s="92">
        <v>0.96</v>
      </c>
      <c r="AK86" s="92">
        <v>1603.422</v>
      </c>
      <c r="AL86" s="92">
        <v>8.5999999999999993E-2</v>
      </c>
      <c r="AM86" s="92">
        <v>0.104</v>
      </c>
      <c r="AN86" s="92">
        <v>174.334</v>
      </c>
      <c r="AO86" s="92">
        <v>69131089.053000003</v>
      </c>
      <c r="AP86" s="92">
        <v>181434.33600000001</v>
      </c>
      <c r="AQ86" s="92">
        <v>58628842.936999999</v>
      </c>
      <c r="AR86" s="92">
        <v>57309.94</v>
      </c>
      <c r="AS86" s="92">
        <v>0.31986528180853402</v>
      </c>
      <c r="AT86" s="92">
        <v>8.39485473314207E-4</v>
      </c>
      <c r="AU86" s="92">
        <v>0.27127203729966398</v>
      </c>
      <c r="AV86" s="92">
        <v>2.6516955482179999E-4</v>
      </c>
      <c r="AW86" s="92">
        <v>0.59965535928977298</v>
      </c>
      <c r="AX86" s="95">
        <v>5493.4801039697086</v>
      </c>
      <c r="AY86" s="96">
        <f t="shared" si="18"/>
        <v>9197.4141590280724</v>
      </c>
      <c r="BW86" s="7" t="s">
        <v>270</v>
      </c>
      <c r="BX86" s="82">
        <f t="shared" si="14"/>
        <v>1008.822</v>
      </c>
      <c r="BY86" s="82">
        <f t="shared" si="15"/>
        <v>0.17899999999999999</v>
      </c>
      <c r="BZ86" s="82">
        <f t="shared" si="16"/>
        <v>1.423</v>
      </c>
      <c r="CA86" s="84">
        <f t="shared" si="17"/>
        <v>5027.6444643791583</v>
      </c>
      <c r="CP86" s="7" t="s">
        <v>434</v>
      </c>
      <c r="CQ86" s="8" t="s">
        <v>434</v>
      </c>
    </row>
    <row r="87" spans="1:105" s="19" customFormat="1" ht="15" hidden="1" customHeight="1" x14ac:dyDescent="0.25">
      <c r="B87"/>
      <c r="C87" s="136" t="s">
        <v>170</v>
      </c>
      <c r="D87" s="136"/>
      <c r="E87" s="91"/>
      <c r="F87" s="9"/>
      <c r="G87" s="9"/>
      <c r="H87" s="9"/>
      <c r="I87" s="9"/>
      <c r="J87" s="9"/>
      <c r="K87" s="271"/>
      <c r="L87" s="271"/>
      <c r="M87" s="271"/>
      <c r="N87" s="271"/>
      <c r="O87" s="271"/>
      <c r="P87" s="271"/>
      <c r="Q87" s="271"/>
      <c r="R87" s="271"/>
      <c r="T87" s="299">
        <v>77</v>
      </c>
      <c r="U87" s="304" t="s">
        <v>433</v>
      </c>
      <c r="V87" s="92">
        <v>117247.5</v>
      </c>
      <c r="W87" s="92">
        <v>1548709174.2309999</v>
      </c>
      <c r="X87" s="92">
        <v>328960224.06900001</v>
      </c>
      <c r="Y87" s="92">
        <v>56474.341</v>
      </c>
      <c r="Z87" s="92">
        <v>35681.129999999997</v>
      </c>
      <c r="AA87" s="92">
        <v>111092713.138</v>
      </c>
      <c r="AB87" s="92">
        <v>0.34300000000000003</v>
      </c>
      <c r="AC87" s="92">
        <v>0.217</v>
      </c>
      <c r="AD87" s="92">
        <v>675.41700000000003</v>
      </c>
      <c r="AE87" s="92">
        <v>7.2999999999999995E-2</v>
      </c>
      <c r="AF87" s="92">
        <v>7.5999999999999998E-2</v>
      </c>
      <c r="AG87" s="92">
        <v>4.5999999999999999E-2</v>
      </c>
      <c r="AH87" s="92">
        <v>143.465</v>
      </c>
      <c r="AI87" s="92">
        <v>0.55400000000000005</v>
      </c>
      <c r="AJ87" s="92">
        <v>0.29799999999999999</v>
      </c>
      <c r="AK87" s="92">
        <v>1247.8409999999999</v>
      </c>
      <c r="AL87" s="92">
        <v>6.7000000000000004E-2</v>
      </c>
      <c r="AM87" s="92">
        <v>3.5999999999999997E-2</v>
      </c>
      <c r="AN87" s="92">
        <v>149.988</v>
      </c>
      <c r="AO87" s="92">
        <v>52317078.890000001</v>
      </c>
      <c r="AP87" s="92">
        <v>518428.53</v>
      </c>
      <c r="AQ87" s="92">
        <v>121901603.13500001</v>
      </c>
      <c r="AR87" s="92">
        <v>367221.76299999998</v>
      </c>
      <c r="AS87" s="92">
        <v>0.159037703679797</v>
      </c>
      <c r="AT87" s="92">
        <v>1.5759611332018099E-3</v>
      </c>
      <c r="AU87" s="92">
        <v>0.37056638957688498</v>
      </c>
      <c r="AV87" s="92">
        <v>1.1163105274199401E-3</v>
      </c>
      <c r="AW87" s="92">
        <v>0.55953777979712405</v>
      </c>
      <c r="AX87" s="95">
        <v>4707.8918997396941</v>
      </c>
      <c r="AY87" s="96">
        <f t="shared" si="18"/>
        <v>8319.605568445475</v>
      </c>
      <c r="BA87" s="20"/>
      <c r="BB87" s="20"/>
      <c r="BC87" s="20"/>
      <c r="BD87" s="20"/>
      <c r="BE87" s="20"/>
      <c r="BF87" s="20"/>
      <c r="BH87" s="20"/>
      <c r="BI87" s="20"/>
      <c r="BJ87" s="20"/>
      <c r="BK87" s="20"/>
      <c r="BL87" s="20"/>
      <c r="BM87" s="20"/>
      <c r="BN87" s="20"/>
      <c r="BO87" s="20"/>
      <c r="BW87" s="7" t="s">
        <v>271</v>
      </c>
      <c r="BX87" s="82">
        <f t="shared" ref="BX87:BX112" si="19">AK36</f>
        <v>2263.7440000000001</v>
      </c>
      <c r="BY87" s="82">
        <f t="shared" ref="BY87:BY112" si="20">AJ36</f>
        <v>1.8129999999999999</v>
      </c>
      <c r="BZ87" s="82">
        <f t="shared" ref="BZ87:BZ112" si="21">AI36</f>
        <v>0.53700000000000003</v>
      </c>
      <c r="CA87" s="84">
        <f t="shared" ref="CA87:CA112" si="22">AY36</f>
        <v>17238.116994867578</v>
      </c>
      <c r="CP87" s="7" t="s">
        <v>435</v>
      </c>
      <c r="CQ87" s="8" t="s">
        <v>435</v>
      </c>
      <c r="CU87" s="9"/>
      <c r="CV87" s="9"/>
      <c r="CW87" s="9"/>
      <c r="CX87" s="9"/>
      <c r="CY87" s="9"/>
      <c r="CZ87" s="9"/>
      <c r="DA87" s="9"/>
    </row>
    <row r="88" spans="1:105" ht="15" hidden="1" customHeight="1" thickBot="1" x14ac:dyDescent="0.3">
      <c r="C88" s="9"/>
      <c r="D88" s="9"/>
      <c r="E88" s="91"/>
      <c r="F88" s="9"/>
      <c r="G88" s="9"/>
      <c r="H88" s="9"/>
      <c r="I88" s="9"/>
      <c r="J88" s="9"/>
      <c r="K88" s="271"/>
      <c r="L88" s="271"/>
      <c r="M88" s="271"/>
      <c r="N88" s="271"/>
      <c r="O88" s="271"/>
      <c r="P88" s="271"/>
      <c r="Q88" s="271"/>
      <c r="R88" s="271"/>
      <c r="T88" s="303">
        <v>78</v>
      </c>
      <c r="U88" s="304" t="s">
        <v>434</v>
      </c>
      <c r="V88" s="92">
        <v>3266.9</v>
      </c>
      <c r="W88" s="92">
        <v>34266769.358999997</v>
      </c>
      <c r="X88" s="92">
        <v>5085325.5580000002</v>
      </c>
      <c r="Y88" s="92">
        <v>11295.543</v>
      </c>
      <c r="Z88" s="92">
        <v>2132.9929999999999</v>
      </c>
      <c r="AA88" s="92">
        <v>2562272.9240000001</v>
      </c>
      <c r="AB88" s="92">
        <v>6.7140000000000004</v>
      </c>
      <c r="AC88" s="92">
        <v>0.83899999999999997</v>
      </c>
      <c r="AD88" s="92">
        <v>1007.712</v>
      </c>
      <c r="AE88" s="92">
        <v>0.65900000000000003</v>
      </c>
      <c r="AF88" s="92">
        <v>0.68200000000000005</v>
      </c>
      <c r="AG88" s="92">
        <v>0.124</v>
      </c>
      <c r="AH88" s="92">
        <v>149.54900000000001</v>
      </c>
      <c r="AI88" s="92">
        <v>6.3390000000000004</v>
      </c>
      <c r="AJ88" s="92">
        <v>1.202</v>
      </c>
      <c r="AK88" s="92">
        <v>1447.624</v>
      </c>
      <c r="AL88" s="92">
        <v>0.65500000000000003</v>
      </c>
      <c r="AM88" s="92">
        <v>0.124</v>
      </c>
      <c r="AN88" s="92">
        <v>149.524</v>
      </c>
      <c r="AO88" s="92">
        <v>683055.02</v>
      </c>
      <c r="AP88" s="92">
        <v>886336.18799999997</v>
      </c>
      <c r="AQ88" s="92">
        <v>1963161.3759999999</v>
      </c>
      <c r="AR88" s="92">
        <v>0</v>
      </c>
      <c r="AS88" s="92">
        <v>0.13423208431549399</v>
      </c>
      <c r="AT88" s="92">
        <v>0.174180337507056</v>
      </c>
      <c r="AU88" s="92">
        <v>0.38579504671256498</v>
      </c>
      <c r="AV88" s="92">
        <v>0</v>
      </c>
      <c r="AW88" s="92">
        <v>0.69414012415921</v>
      </c>
      <c r="AX88" s="95">
        <v>6738.3629559553165</v>
      </c>
      <c r="AY88" s="96">
        <f t="shared" si="18"/>
        <v>9681.5494502554775</v>
      </c>
      <c r="BW88" s="7" t="s">
        <v>272</v>
      </c>
      <c r="BX88" s="82">
        <f t="shared" si="19"/>
        <v>1354.0139999999999</v>
      </c>
      <c r="BY88" s="82">
        <f t="shared" si="20"/>
        <v>0.57899999999999996</v>
      </c>
      <c r="BZ88" s="82">
        <f t="shared" si="21"/>
        <v>2.2599999999999998</v>
      </c>
      <c r="CA88" s="84">
        <f t="shared" si="22"/>
        <v>6534.7535255451203</v>
      </c>
      <c r="CP88" s="7" t="s">
        <v>436</v>
      </c>
      <c r="CQ88" s="8" t="s">
        <v>436</v>
      </c>
    </row>
    <row r="89" spans="1:105" ht="15" hidden="1" customHeight="1" thickBot="1" x14ac:dyDescent="0.3">
      <c r="A89"/>
      <c r="C89" s="172" t="s">
        <v>4</v>
      </c>
      <c r="D89" s="173"/>
      <c r="E89" s="174" t="s">
        <v>130</v>
      </c>
      <c r="F89" s="175" t="s">
        <v>0</v>
      </c>
      <c r="G89" s="9"/>
      <c r="H89" s="9"/>
      <c r="I89" s="9"/>
      <c r="J89" s="9"/>
      <c r="K89" s="271"/>
      <c r="L89" s="271"/>
      <c r="M89" s="271"/>
      <c r="N89" s="271"/>
      <c r="O89" s="271"/>
      <c r="P89" s="271"/>
      <c r="Q89" s="271"/>
      <c r="R89" s="270"/>
      <c r="T89" s="299"/>
      <c r="U89" s="304"/>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5"/>
      <c r="AY89" s="96"/>
      <c r="BW89" s="7" t="s">
        <v>273</v>
      </c>
      <c r="BX89" s="82">
        <f t="shared" si="19"/>
        <v>2209.152</v>
      </c>
      <c r="BY89" s="82">
        <f t="shared" si="20"/>
        <v>2.395</v>
      </c>
      <c r="BZ89" s="82">
        <f t="shared" si="21"/>
        <v>0.82799999999999996</v>
      </c>
      <c r="CA89" s="84">
        <f t="shared" si="22"/>
        <v>13638.003518844336</v>
      </c>
      <c r="CP89" s="7" t="s">
        <v>437</v>
      </c>
      <c r="CQ89" s="8" t="s">
        <v>437</v>
      </c>
    </row>
    <row r="90" spans="1:105" ht="15" hidden="1" customHeight="1" x14ac:dyDescent="0.25">
      <c r="A90"/>
      <c r="C90" s="169" t="s">
        <v>8</v>
      </c>
      <c r="D90" s="9"/>
      <c r="E90" s="91" t="str">
        <f>E24</f>
        <v>US Average</v>
      </c>
      <c r="F90" s="163"/>
      <c r="H90" s="3"/>
      <c r="K90" s="270"/>
      <c r="L90" s="270"/>
      <c r="M90" s="270"/>
      <c r="N90" s="270"/>
      <c r="O90" s="270"/>
      <c r="P90" s="270"/>
      <c r="Q90" s="270"/>
      <c r="R90" s="270"/>
      <c r="T90" s="299">
        <v>79</v>
      </c>
      <c r="U90" s="304" t="s">
        <v>435</v>
      </c>
      <c r="V90" s="92">
        <v>3072.8</v>
      </c>
      <c r="W90" s="92">
        <v>92296369.842999995</v>
      </c>
      <c r="X90" s="92">
        <v>9418398.9949999992</v>
      </c>
      <c r="Y90" s="92">
        <v>23441.744999999999</v>
      </c>
      <c r="Z90" s="92">
        <v>29959.373</v>
      </c>
      <c r="AA90" s="92">
        <v>7558702.5820000004</v>
      </c>
      <c r="AB90" s="92">
        <v>4.492</v>
      </c>
      <c r="AC90" s="92">
        <v>6.3620000000000001</v>
      </c>
      <c r="AD90" s="92">
        <v>1605.0930000000001</v>
      </c>
      <c r="AE90" s="92">
        <v>0.50800000000000001</v>
      </c>
      <c r="AF90" s="92">
        <v>0.53700000000000003</v>
      </c>
      <c r="AG90" s="92">
        <v>0.64900000000000002</v>
      </c>
      <c r="AH90" s="92">
        <v>163.792</v>
      </c>
      <c r="AI90" s="92">
        <v>5.4749999999999996</v>
      </c>
      <c r="AJ90" s="92">
        <v>7.1120000000000001</v>
      </c>
      <c r="AK90" s="92">
        <v>1743.3689999999999</v>
      </c>
      <c r="AL90" s="92">
        <v>0.54</v>
      </c>
      <c r="AM90" s="92">
        <v>0.70199999999999996</v>
      </c>
      <c r="AN90" s="92">
        <v>172.03100000000001</v>
      </c>
      <c r="AO90" s="92">
        <v>1301945.987</v>
      </c>
      <c r="AP90" s="92">
        <v>6863990.9749999996</v>
      </c>
      <c r="AQ90" s="92">
        <v>0</v>
      </c>
      <c r="AR90" s="92">
        <v>5624.4369999999999</v>
      </c>
      <c r="AS90" s="92">
        <v>0.138234326598353</v>
      </c>
      <c r="AT90" s="92">
        <v>0.72878535644374598</v>
      </c>
      <c r="AU90" s="92">
        <v>0</v>
      </c>
      <c r="AV90" s="92">
        <v>5.9717551185160095E-4</v>
      </c>
      <c r="AW90" s="92">
        <v>0.92967944672010805</v>
      </c>
      <c r="AX90" s="95">
        <v>9799.5816371761175</v>
      </c>
      <c r="AY90" s="96">
        <f t="shared" si="18"/>
        <v>10134.0397951532</v>
      </c>
      <c r="BW90" s="7" t="s">
        <v>274</v>
      </c>
      <c r="BX90" s="82">
        <f t="shared" si="19"/>
        <v>2151.66</v>
      </c>
      <c r="BY90" s="82">
        <f t="shared" si="20"/>
        <v>4.2069999999999999</v>
      </c>
      <c r="BZ90" s="82">
        <f t="shared" si="21"/>
        <v>2.1859999999999999</v>
      </c>
      <c r="CA90" s="84">
        <f t="shared" si="22"/>
        <v>10092.592592592593</v>
      </c>
      <c r="CP90" s="7" t="s">
        <v>438</v>
      </c>
      <c r="CQ90" s="8" t="s">
        <v>438</v>
      </c>
    </row>
    <row r="91" spans="1:105" ht="15" hidden="1" customHeight="1" thickBot="1" x14ac:dyDescent="0.3">
      <c r="A91"/>
      <c r="C91" s="170" t="s">
        <v>8</v>
      </c>
      <c r="D91" s="153"/>
      <c r="E91" s="161" t="str">
        <f>E21</f>
        <v>US Average All Sources</v>
      </c>
      <c r="F91" s="164"/>
      <c r="H91" s="3"/>
      <c r="K91" s="270"/>
      <c r="L91" s="270"/>
      <c r="M91" s="270"/>
      <c r="N91" s="270"/>
      <c r="O91" s="270"/>
      <c r="P91" s="270"/>
      <c r="Q91" s="270"/>
      <c r="R91" s="270"/>
      <c r="T91" s="303">
        <v>80</v>
      </c>
      <c r="U91" s="304" t="s">
        <v>436</v>
      </c>
      <c r="V91" s="92">
        <v>183297.1</v>
      </c>
      <c r="W91" s="92">
        <v>2594248654.4190001</v>
      </c>
      <c r="X91" s="92">
        <v>448028439.95099998</v>
      </c>
      <c r="Y91" s="92">
        <v>160436.12899999999</v>
      </c>
      <c r="Z91" s="92">
        <v>175211.53899999999</v>
      </c>
      <c r="AA91" s="92">
        <v>231690594.484</v>
      </c>
      <c r="AB91" s="92">
        <v>1.0309999999999999</v>
      </c>
      <c r="AC91" s="92">
        <v>0.78200000000000003</v>
      </c>
      <c r="AD91" s="92">
        <v>1034.2670000000001</v>
      </c>
      <c r="AE91" s="92">
        <v>0.124</v>
      </c>
      <c r="AF91" s="92">
        <v>0.121</v>
      </c>
      <c r="AG91" s="92">
        <v>0.13500000000000001</v>
      </c>
      <c r="AH91" s="92">
        <v>178.619</v>
      </c>
      <c r="AI91" s="92">
        <v>1.1850000000000001</v>
      </c>
      <c r="AJ91" s="92">
        <v>1.3129999999999999</v>
      </c>
      <c r="AK91" s="92">
        <v>1769.652</v>
      </c>
      <c r="AL91" s="92">
        <v>0.121</v>
      </c>
      <c r="AM91" s="92">
        <v>0.13400000000000001</v>
      </c>
      <c r="AN91" s="92">
        <v>180.78</v>
      </c>
      <c r="AO91" s="92">
        <v>162123869.98500001</v>
      </c>
      <c r="AP91" s="92">
        <v>547341.87</v>
      </c>
      <c r="AQ91" s="92">
        <v>98108244.428000003</v>
      </c>
      <c r="AR91" s="92">
        <v>434991.04200000002</v>
      </c>
      <c r="AS91" s="92">
        <v>0.36186067054486398</v>
      </c>
      <c r="AT91" s="92">
        <v>1.22166770453854E-3</v>
      </c>
      <c r="AU91" s="92">
        <v>0.21897771819769801</v>
      </c>
      <c r="AV91" s="92">
        <v>9.7090052287607405E-4</v>
      </c>
      <c r="AW91" s="92">
        <v>0.59311875417412496</v>
      </c>
      <c r="AX91" s="95">
        <v>5790.3660194043223</v>
      </c>
      <c r="AY91" s="96">
        <f t="shared" si="18"/>
        <v>9788.9810819780942</v>
      </c>
      <c r="BW91" s="7" t="s">
        <v>275</v>
      </c>
      <c r="BX91" s="82">
        <f t="shared" si="19"/>
        <v>866.27099999999996</v>
      </c>
      <c r="BY91" s="82">
        <f t="shared" si="20"/>
        <v>0.20599999999999999</v>
      </c>
      <c r="BZ91" s="82">
        <f t="shared" si="21"/>
        <v>1.867</v>
      </c>
      <c r="CA91" s="84">
        <f t="shared" si="22"/>
        <v>4236.934905628078</v>
      </c>
      <c r="CP91" s="7" t="s">
        <v>439</v>
      </c>
      <c r="CQ91" s="8" t="s">
        <v>439</v>
      </c>
    </row>
    <row r="92" spans="1:105" ht="15" hidden="1" customHeight="1" x14ac:dyDescent="0.25">
      <c r="A92"/>
      <c r="C92" s="177" t="s">
        <v>378</v>
      </c>
      <c r="D92" s="171"/>
      <c r="E92" s="156">
        <f>E13/(1-$E$80)</f>
        <v>0</v>
      </c>
      <c r="F92" s="157" t="s">
        <v>10</v>
      </c>
      <c r="G92" s="156">
        <f>G13/(1-$E$80)</f>
        <v>0</v>
      </c>
      <c r="H92" s="157"/>
      <c r="I92" s="156">
        <f>I13/(1-$E$80)</f>
        <v>0</v>
      </c>
      <c r="J92" s="157"/>
      <c r="K92" s="272">
        <f>K13/(1-$E$80)</f>
        <v>0</v>
      </c>
      <c r="L92" s="273"/>
      <c r="M92" s="272">
        <f>M13/(1-$E$80)</f>
        <v>0</v>
      </c>
      <c r="N92" s="273"/>
      <c r="O92" s="272">
        <f>O13/(1-$E$80)</f>
        <v>0</v>
      </c>
      <c r="P92" s="273"/>
      <c r="Q92" s="274">
        <f>Q13/(1-$E$80)</f>
        <v>0</v>
      </c>
      <c r="R92" s="270"/>
      <c r="T92" s="299">
        <v>81</v>
      </c>
      <c r="U92" s="304" t="s">
        <v>437</v>
      </c>
      <c r="V92" s="92">
        <v>885.3</v>
      </c>
      <c r="W92" s="92">
        <v>8016160.5779999997</v>
      </c>
      <c r="X92" s="92">
        <v>1314516.3600000001</v>
      </c>
      <c r="Y92" s="92">
        <v>9703.7610000000004</v>
      </c>
      <c r="Z92" s="92">
        <v>46.008000000000003</v>
      </c>
      <c r="AA92" s="92">
        <v>379953.31300000002</v>
      </c>
      <c r="AB92" s="92">
        <v>1.6539999999999999</v>
      </c>
      <c r="AC92" s="92">
        <v>7.0000000000000007E-2</v>
      </c>
      <c r="AD92" s="92">
        <v>578.08799999999997</v>
      </c>
      <c r="AE92" s="92">
        <v>2.4209999999999998</v>
      </c>
      <c r="AF92" s="92">
        <v>2.6669999999999998</v>
      </c>
      <c r="AG92" s="92">
        <v>1.0999999999999999E-2</v>
      </c>
      <c r="AH92" s="92">
        <v>94.796999999999997</v>
      </c>
      <c r="AI92" s="92">
        <v>24.263000000000002</v>
      </c>
      <c r="AJ92" s="92">
        <v>7.4999999999999997E-2</v>
      </c>
      <c r="AK92" s="92">
        <v>1029.8150000000001</v>
      </c>
      <c r="AL92" s="92">
        <v>2.774</v>
      </c>
      <c r="AM92" s="92">
        <v>8.9999999999999993E-3</v>
      </c>
      <c r="AN92" s="92">
        <v>117.75700000000001</v>
      </c>
      <c r="AO92" s="92">
        <v>0</v>
      </c>
      <c r="AP92" s="92">
        <v>12437.36</v>
      </c>
      <c r="AQ92" s="92">
        <v>723828.53899999999</v>
      </c>
      <c r="AR92" s="92">
        <v>0</v>
      </c>
      <c r="AS92" s="92">
        <v>0</v>
      </c>
      <c r="AT92" s="92">
        <v>9.4545706094285292E-3</v>
      </c>
      <c r="AU92" s="92">
        <v>0.55023638707048705</v>
      </c>
      <c r="AV92" s="92">
        <v>0</v>
      </c>
      <c r="AW92" s="92">
        <v>0.665091202734998</v>
      </c>
      <c r="AX92" s="95">
        <v>6098.1824357058586</v>
      </c>
      <c r="AY92" s="96">
        <f t="shared" si="18"/>
        <v>8745.2550591472263</v>
      </c>
      <c r="BW92" s="7" t="s">
        <v>276</v>
      </c>
      <c r="BX92" s="82">
        <f t="shared" si="19"/>
        <v>891.86500000000001</v>
      </c>
      <c r="BY92" s="82">
        <f t="shared" si="20"/>
        <v>9.0999999999999998E-2</v>
      </c>
      <c r="BZ92" s="82">
        <f t="shared" si="21"/>
        <v>0.58099999999999996</v>
      </c>
      <c r="CA92" s="84">
        <f t="shared" si="22"/>
        <v>6888.4246136260062</v>
      </c>
      <c r="CP92" s="7" t="s">
        <v>440</v>
      </c>
      <c r="CQ92" s="8" t="s">
        <v>440</v>
      </c>
    </row>
    <row r="93" spans="1:105" ht="15" hidden="1" customHeight="1" x14ac:dyDescent="0.25">
      <c r="C93" s="178" t="s">
        <v>379</v>
      </c>
      <c r="D93" s="141"/>
      <c r="E93" s="83">
        <f>E15</f>
        <v>0</v>
      </c>
      <c r="F93" s="9" t="s">
        <v>11</v>
      </c>
      <c r="G93" s="83">
        <f>G15</f>
        <v>0</v>
      </c>
      <c r="H93" s="9"/>
      <c r="I93" s="83">
        <f>I15</f>
        <v>0</v>
      </c>
      <c r="J93" s="9"/>
      <c r="K93" s="275">
        <f>K15</f>
        <v>0</v>
      </c>
      <c r="L93" s="271"/>
      <c r="M93" s="275">
        <f>M15</f>
        <v>0</v>
      </c>
      <c r="N93" s="271"/>
      <c r="O93" s="275">
        <f>O15</f>
        <v>0</v>
      </c>
      <c r="P93" s="271"/>
      <c r="Q93" s="276">
        <f>Q15</f>
        <v>0</v>
      </c>
      <c r="R93" s="270"/>
      <c r="T93" s="299">
        <v>82</v>
      </c>
      <c r="U93" s="304" t="s">
        <v>438</v>
      </c>
      <c r="V93" s="92">
        <v>103001.9</v>
      </c>
      <c r="W93" s="92">
        <v>892141729.28999996</v>
      </c>
      <c r="X93" s="92">
        <v>231592734.09999999</v>
      </c>
      <c r="Y93" s="92">
        <v>30657.844000000001</v>
      </c>
      <c r="Z93" s="92">
        <v>8238.4269999999997</v>
      </c>
      <c r="AA93" s="92">
        <v>49230129.921999998</v>
      </c>
      <c r="AB93" s="92">
        <v>0.36399999999999999</v>
      </c>
      <c r="AC93" s="92">
        <v>7.0999999999999994E-2</v>
      </c>
      <c r="AD93" s="92">
        <v>425.14400000000001</v>
      </c>
      <c r="AE93" s="92">
        <v>6.9000000000000006E-2</v>
      </c>
      <c r="AF93" s="92">
        <v>6.5000000000000002E-2</v>
      </c>
      <c r="AG93" s="92">
        <v>1.7999999999999999E-2</v>
      </c>
      <c r="AH93" s="92">
        <v>110.364</v>
      </c>
      <c r="AI93" s="92">
        <v>0.315</v>
      </c>
      <c r="AJ93" s="92">
        <v>0.06</v>
      </c>
      <c r="AK93" s="92">
        <v>892.82399999999996</v>
      </c>
      <c r="AL93" s="92">
        <v>4.2000000000000003E-2</v>
      </c>
      <c r="AM93" s="92">
        <v>8.0000000000000002E-3</v>
      </c>
      <c r="AN93" s="92">
        <v>119.64400000000001</v>
      </c>
      <c r="AO93" s="92">
        <v>889072.10400000005</v>
      </c>
      <c r="AP93" s="92">
        <v>695097.63300000003</v>
      </c>
      <c r="AQ93" s="92">
        <v>96865099.142000005</v>
      </c>
      <c r="AR93" s="92">
        <v>151095.671</v>
      </c>
      <c r="AS93" s="92">
        <v>3.8389464420244602E-3</v>
      </c>
      <c r="AT93" s="92">
        <v>3.0013792729065001E-3</v>
      </c>
      <c r="AU93" s="92">
        <v>0.41825620895594701</v>
      </c>
      <c r="AV93" s="92">
        <v>6.5241973736558504E-4</v>
      </c>
      <c r="AW93" s="92">
        <v>0.47103221670880602</v>
      </c>
      <c r="AX93" s="95">
        <v>3852.2008592237607</v>
      </c>
      <c r="AY93" s="96">
        <f t="shared" si="18"/>
        <v>7462.3382702015979</v>
      </c>
      <c r="BW93" s="7" t="s">
        <v>277</v>
      </c>
      <c r="BX93" s="82">
        <f t="shared" si="19"/>
        <v>1738.1220000000001</v>
      </c>
      <c r="BY93" s="82">
        <f t="shared" si="20"/>
        <v>0.313</v>
      </c>
      <c r="BZ93" s="82">
        <f t="shared" si="21"/>
        <v>0.39900000000000002</v>
      </c>
      <c r="CA93" s="84">
        <f t="shared" si="22"/>
        <v>14228.125179066968</v>
      </c>
      <c r="CP93" s="7" t="s">
        <v>441</v>
      </c>
      <c r="CQ93" s="8" t="s">
        <v>441</v>
      </c>
    </row>
    <row r="94" spans="1:105" ht="15" hidden="1" customHeight="1" x14ac:dyDescent="0.25">
      <c r="C94" s="169" t="s">
        <v>305</v>
      </c>
      <c r="D94" s="9"/>
      <c r="E94" s="83">
        <f>E17</f>
        <v>0</v>
      </c>
      <c r="F94" s="9" t="s">
        <v>12</v>
      </c>
      <c r="G94" s="83">
        <f>G17</f>
        <v>0</v>
      </c>
      <c r="H94" s="9"/>
      <c r="I94" s="83">
        <f>I17</f>
        <v>0</v>
      </c>
      <c r="J94" s="9"/>
      <c r="K94" s="275">
        <f>K17</f>
        <v>0</v>
      </c>
      <c r="L94" s="271"/>
      <c r="M94" s="275">
        <f>M17</f>
        <v>0</v>
      </c>
      <c r="N94" s="271"/>
      <c r="O94" s="275">
        <f>O17</f>
        <v>0</v>
      </c>
      <c r="P94" s="271"/>
      <c r="Q94" s="276">
        <f>Q17</f>
        <v>0</v>
      </c>
      <c r="R94" s="270"/>
      <c r="T94" s="303">
        <v>83</v>
      </c>
      <c r="U94" s="304" t="s">
        <v>439</v>
      </c>
      <c r="V94" s="92">
        <v>6441.6</v>
      </c>
      <c r="W94" s="92">
        <v>179724865.06799999</v>
      </c>
      <c r="X94" s="92">
        <v>18166187.703000002</v>
      </c>
      <c r="Y94" s="92">
        <v>31972.072</v>
      </c>
      <c r="Z94" s="92">
        <v>29425.656999999999</v>
      </c>
      <c r="AA94" s="92">
        <v>13963513.631999999</v>
      </c>
      <c r="AB94" s="92">
        <v>0.82499999999999996</v>
      </c>
      <c r="AC94" s="92">
        <v>3.24</v>
      </c>
      <c r="AD94" s="92">
        <v>1537.308</v>
      </c>
      <c r="AE94" s="92">
        <v>0.35599999999999998</v>
      </c>
      <c r="AF94" s="92">
        <v>0.39300000000000002</v>
      </c>
      <c r="AG94" s="92">
        <v>0.32700000000000001</v>
      </c>
      <c r="AH94" s="92">
        <v>155.38800000000001</v>
      </c>
      <c r="AI94" s="92">
        <v>3.5910000000000002</v>
      </c>
      <c r="AJ94" s="92">
        <v>3.3180000000000001</v>
      </c>
      <c r="AK94" s="92">
        <v>1574.22</v>
      </c>
      <c r="AL94" s="92">
        <v>0.35399999999999998</v>
      </c>
      <c r="AM94" s="92">
        <v>0.32700000000000001</v>
      </c>
      <c r="AN94" s="92">
        <v>155.38399999999999</v>
      </c>
      <c r="AO94" s="92">
        <v>3532311</v>
      </c>
      <c r="AP94" s="92">
        <v>6848525.6880000001</v>
      </c>
      <c r="AQ94" s="92">
        <v>7359675</v>
      </c>
      <c r="AR94" s="92">
        <v>0</v>
      </c>
      <c r="AS94" s="92">
        <v>0.194413821496314</v>
      </c>
      <c r="AT94" s="92">
        <v>0.37693398192281302</v>
      </c>
      <c r="AU94" s="92">
        <v>0.40506697788526702</v>
      </c>
      <c r="AV94" s="92">
        <v>0</v>
      </c>
      <c r="AW94" s="92">
        <v>0.97641108763185203</v>
      </c>
      <c r="AX94" s="95">
        <v>9893.37267710384</v>
      </c>
      <c r="AY94" s="96">
        <f t="shared" si="18"/>
        <v>10131.158935282912</v>
      </c>
      <c r="BW94" s="7" t="s">
        <v>278</v>
      </c>
      <c r="BX94" s="82">
        <f t="shared" si="19"/>
        <v>1028.6089999999999</v>
      </c>
      <c r="BY94" s="82">
        <f t="shared" si="20"/>
        <v>0.36599999999999999</v>
      </c>
      <c r="BZ94" s="82">
        <f t="shared" si="21"/>
        <v>1.2050000000000001</v>
      </c>
      <c r="CA94" s="84">
        <f t="shared" si="22"/>
        <v>5949.8782385367795</v>
      </c>
      <c r="CP94" s="7" t="s">
        <v>442</v>
      </c>
      <c r="CQ94" s="8" t="s">
        <v>442</v>
      </c>
    </row>
    <row r="95" spans="1:105" ht="15" hidden="1" customHeight="1" thickBot="1" x14ac:dyDescent="0.3">
      <c r="B95" s="9"/>
      <c r="C95" s="170" t="s">
        <v>306</v>
      </c>
      <c r="D95" s="153"/>
      <c r="E95" s="152">
        <f>E19</f>
        <v>0</v>
      </c>
      <c r="F95" s="153" t="s">
        <v>12</v>
      </c>
      <c r="G95" s="152">
        <f>G19</f>
        <v>0</v>
      </c>
      <c r="H95" s="153"/>
      <c r="I95" s="152">
        <f>I19</f>
        <v>0</v>
      </c>
      <c r="J95" s="153"/>
      <c r="K95" s="277">
        <f>K19</f>
        <v>0</v>
      </c>
      <c r="L95" s="278"/>
      <c r="M95" s="277">
        <f>M19</f>
        <v>0</v>
      </c>
      <c r="N95" s="278"/>
      <c r="O95" s="277">
        <f>O19</f>
        <v>0</v>
      </c>
      <c r="P95" s="278"/>
      <c r="Q95" s="279">
        <f>Q19</f>
        <v>0</v>
      </c>
      <c r="R95" s="270"/>
      <c r="T95" s="299">
        <v>84</v>
      </c>
      <c r="U95" s="304" t="s">
        <v>440</v>
      </c>
      <c r="V95" s="92">
        <v>331072.3</v>
      </c>
      <c r="W95" s="92">
        <v>5376715376.3970003</v>
      </c>
      <c r="X95" s="92">
        <v>918956653.25</v>
      </c>
      <c r="Y95" s="92">
        <v>298601.57900000003</v>
      </c>
      <c r="Z95" s="92">
        <v>286541.20600000001</v>
      </c>
      <c r="AA95" s="92">
        <v>443225590.67000002</v>
      </c>
      <c r="AB95" s="92">
        <v>0.65400000000000003</v>
      </c>
      <c r="AC95" s="92">
        <v>0.624</v>
      </c>
      <c r="AD95" s="92">
        <v>964.62800000000004</v>
      </c>
      <c r="AE95" s="92">
        <v>0.111</v>
      </c>
      <c r="AF95" s="92">
        <v>8.4000000000000005E-2</v>
      </c>
      <c r="AG95" s="92">
        <v>0.107</v>
      </c>
      <c r="AH95" s="92">
        <v>164.869</v>
      </c>
      <c r="AI95" s="92">
        <v>0.96099999999999997</v>
      </c>
      <c r="AJ95" s="92">
        <v>0.95799999999999996</v>
      </c>
      <c r="AK95" s="92">
        <v>1490.0550000000001</v>
      </c>
      <c r="AL95" s="92">
        <v>0.108</v>
      </c>
      <c r="AM95" s="92">
        <v>0.108</v>
      </c>
      <c r="AN95" s="92">
        <v>167.85900000000001</v>
      </c>
      <c r="AO95" s="92">
        <v>270376325.25300002</v>
      </c>
      <c r="AP95" s="92">
        <v>2492721.9190000002</v>
      </c>
      <c r="AQ95" s="92">
        <v>313274732.70499998</v>
      </c>
      <c r="AR95" s="92">
        <v>5714410.7410000004</v>
      </c>
      <c r="AS95" s="92">
        <v>0.29422097825172</v>
      </c>
      <c r="AT95" s="92">
        <v>2.71255658509083E-3</v>
      </c>
      <c r="AU95" s="92">
        <v>0.34090262241622998</v>
      </c>
      <c r="AV95" s="92">
        <v>6.2183681088790301E-3</v>
      </c>
      <c r="AW95" s="92">
        <v>0.65506917535556297</v>
      </c>
      <c r="AX95" s="95">
        <v>5850.8911790143793</v>
      </c>
      <c r="AY95" s="96">
        <f t="shared" si="18"/>
        <v>8876.8251925723362</v>
      </c>
      <c r="BW95" s="7" t="s">
        <v>279</v>
      </c>
      <c r="BX95" s="82">
        <f t="shared" si="19"/>
        <v>963.83</v>
      </c>
      <c r="BY95" s="82">
        <f t="shared" si="20"/>
        <v>0.113</v>
      </c>
      <c r="BZ95" s="82">
        <f t="shared" si="21"/>
        <v>0.76700000000000002</v>
      </c>
      <c r="CA95" s="84">
        <f t="shared" si="22"/>
        <v>7388.3880661086068</v>
      </c>
      <c r="CP95" s="7" t="s">
        <v>443</v>
      </c>
      <c r="CQ95" s="8" t="s">
        <v>443</v>
      </c>
    </row>
    <row r="96" spans="1:105" ht="15" hidden="1" customHeight="1" x14ac:dyDescent="0.25">
      <c r="C96" s="9"/>
      <c r="D96" s="9"/>
      <c r="E96" s="83"/>
      <c r="F96" s="9"/>
      <c r="G96" s="83"/>
      <c r="H96" s="9"/>
      <c r="I96" s="83"/>
      <c r="J96" s="9"/>
      <c r="K96" s="275"/>
      <c r="L96" s="271"/>
      <c r="M96" s="275"/>
      <c r="N96" s="271"/>
      <c r="O96" s="275"/>
      <c r="P96" s="271"/>
      <c r="Q96" s="275"/>
      <c r="R96" s="270"/>
      <c r="T96" s="299">
        <v>85</v>
      </c>
      <c r="U96" s="304" t="s">
        <v>441</v>
      </c>
      <c r="V96" s="92">
        <v>497290.10000000102</v>
      </c>
      <c r="W96" s="92">
        <v>8160609160.6219997</v>
      </c>
      <c r="X96" s="92">
        <v>1354550826.4779999</v>
      </c>
      <c r="Y96" s="92">
        <v>322755.41899999999</v>
      </c>
      <c r="Z96" s="92">
        <v>369258.45299999998</v>
      </c>
      <c r="AA96" s="92">
        <v>617522276.56599998</v>
      </c>
      <c r="AB96" s="92">
        <v>0.81699999999999995</v>
      </c>
      <c r="AC96" s="92">
        <v>0.54500000000000004</v>
      </c>
      <c r="AD96" s="92">
        <v>911.774</v>
      </c>
      <c r="AE96" s="92">
        <v>7.9000000000000001E-2</v>
      </c>
      <c r="AF96" s="92">
        <v>7.3999999999999996E-2</v>
      </c>
      <c r="AG96" s="92">
        <v>0.09</v>
      </c>
      <c r="AH96" s="92">
        <v>151.34200000000001</v>
      </c>
      <c r="AI96" s="92">
        <v>0.63900000000000001</v>
      </c>
      <c r="AJ96" s="92">
        <v>0.73299999999999998</v>
      </c>
      <c r="AK96" s="92">
        <v>1316.588</v>
      </c>
      <c r="AL96" s="92">
        <v>7.4999999999999997E-2</v>
      </c>
      <c r="AM96" s="92">
        <v>8.6999999999999994E-2</v>
      </c>
      <c r="AN96" s="92">
        <v>155.447</v>
      </c>
      <c r="AO96" s="92">
        <v>297504137.91799998</v>
      </c>
      <c r="AP96" s="92">
        <v>5786253.7609999999</v>
      </c>
      <c r="AQ96" s="92">
        <v>626881745.42499995</v>
      </c>
      <c r="AR96" s="92">
        <v>2896916.2650000001</v>
      </c>
      <c r="AS96" s="92">
        <v>0.219633056325855</v>
      </c>
      <c r="AT96" s="92">
        <v>4.27171402421194E-3</v>
      </c>
      <c r="AU96" s="92">
        <v>0.46279676869747899</v>
      </c>
      <c r="AV96" s="92">
        <v>2.1386545331930802E-3</v>
      </c>
      <c r="AW96" s="92">
        <v>0.71234198837800899</v>
      </c>
      <c r="AX96" s="95">
        <v>6024.5868970753909</v>
      </c>
      <c r="AY96" s="96">
        <f t="shared" si="18"/>
        <v>8469.6906341068006</v>
      </c>
      <c r="BW96" s="7" t="s">
        <v>280</v>
      </c>
      <c r="BX96" s="82">
        <f t="shared" si="19"/>
        <v>1477.8910000000001</v>
      </c>
      <c r="BY96" s="82">
        <f t="shared" si="20"/>
        <v>1.4219999999999999</v>
      </c>
      <c r="BZ96" s="82">
        <f t="shared" si="21"/>
        <v>0.51600000000000001</v>
      </c>
      <c r="CA96" s="84">
        <f t="shared" si="22"/>
        <v>12311.346767408344</v>
      </c>
      <c r="CP96" s="7" t="s">
        <v>131</v>
      </c>
      <c r="CQ96" s="8" t="str">
        <f t="shared" ref="CQ96:CQ106" si="23">CP96</f>
        <v>Canada Average</v>
      </c>
    </row>
    <row r="97" spans="2:107" ht="15" hidden="1" customHeight="1" thickBot="1" x14ac:dyDescent="0.3">
      <c r="C97" s="9"/>
      <c r="D97" s="9"/>
      <c r="E97" s="83"/>
      <c r="F97" s="9"/>
      <c r="G97" s="83"/>
      <c r="H97" s="9"/>
      <c r="I97" s="83"/>
      <c r="J97" s="9"/>
      <c r="K97" s="275"/>
      <c r="L97" s="271"/>
      <c r="M97" s="275"/>
      <c r="N97" s="271"/>
      <c r="O97" s="275"/>
      <c r="P97" s="271"/>
      <c r="Q97" s="275"/>
      <c r="R97" s="270"/>
      <c r="T97" s="303">
        <v>86</v>
      </c>
      <c r="U97" s="304" t="s">
        <v>442</v>
      </c>
      <c r="V97" s="92">
        <v>176843.5</v>
      </c>
      <c r="W97" s="92">
        <v>2411103405.9949999</v>
      </c>
      <c r="X97" s="92">
        <v>414237428.76899999</v>
      </c>
      <c r="Y97" s="92">
        <v>107041.11599999999</v>
      </c>
      <c r="Z97" s="92">
        <v>118938.08</v>
      </c>
      <c r="AA97" s="92">
        <v>180169480.053</v>
      </c>
      <c r="AB97" s="92">
        <v>0.55100000000000005</v>
      </c>
      <c r="AC97" s="92">
        <v>0.57399999999999995</v>
      </c>
      <c r="AD97" s="92">
        <v>869.88499999999999</v>
      </c>
      <c r="AE97" s="92">
        <v>8.8999999999999996E-2</v>
      </c>
      <c r="AF97" s="92">
        <v>8.5999999999999993E-2</v>
      </c>
      <c r="AG97" s="92">
        <v>9.9000000000000005E-2</v>
      </c>
      <c r="AH97" s="92">
        <v>149.44999999999999</v>
      </c>
      <c r="AI97" s="92">
        <v>0.73299999999999998</v>
      </c>
      <c r="AJ97" s="92">
        <v>0.82</v>
      </c>
      <c r="AK97" s="92">
        <v>1243.403</v>
      </c>
      <c r="AL97" s="92">
        <v>8.8999999999999996E-2</v>
      </c>
      <c r="AM97" s="92">
        <v>9.9000000000000005E-2</v>
      </c>
      <c r="AN97" s="92">
        <v>150.256</v>
      </c>
      <c r="AO97" s="92">
        <v>77838830.329999998</v>
      </c>
      <c r="AP97" s="92">
        <v>139258.64199999999</v>
      </c>
      <c r="AQ97" s="92">
        <v>210003516.706</v>
      </c>
      <c r="AR97" s="92">
        <v>2132924.0580000002</v>
      </c>
      <c r="AS97" s="92">
        <v>0.18790873280779999</v>
      </c>
      <c r="AT97" s="92">
        <v>3.3618073190225798E-4</v>
      </c>
      <c r="AU97" s="92">
        <v>0.50696412757113596</v>
      </c>
      <c r="AV97" s="92">
        <v>5.14903750756362E-3</v>
      </c>
      <c r="AW97" s="92">
        <v>0.70364188187561705</v>
      </c>
      <c r="AX97" s="95">
        <v>5820.5831693194359</v>
      </c>
      <c r="AY97" s="96">
        <f t="shared" si="18"/>
        <v>8275.2302736662768</v>
      </c>
      <c r="BW97" s="7" t="s">
        <v>281</v>
      </c>
      <c r="BX97" s="82">
        <f t="shared" si="19"/>
        <v>1191.498</v>
      </c>
      <c r="BY97" s="82">
        <f t="shared" si="20"/>
        <v>0.35699999999999998</v>
      </c>
      <c r="BZ97" s="82">
        <f t="shared" si="21"/>
        <v>1.198</v>
      </c>
      <c r="CA97" s="84">
        <f t="shared" si="22"/>
        <v>7125.9284953889219</v>
      </c>
      <c r="CP97" s="7" t="s">
        <v>120</v>
      </c>
      <c r="CQ97" s="8" t="str">
        <f t="shared" si="23"/>
        <v>Alberta</v>
      </c>
    </row>
    <row r="98" spans="2:107" ht="15" hidden="1" customHeight="1" x14ac:dyDescent="0.25">
      <c r="C98" s="179" t="s">
        <v>297</v>
      </c>
      <c r="D98" s="157"/>
      <c r="E98" s="158" t="str">
        <f>VLOOKUP(E90,CP:CQ,2,0)</f>
        <v>US Average</v>
      </c>
      <c r="F98" s="180" t="s">
        <v>307</v>
      </c>
      <c r="K98" s="270"/>
      <c r="L98" s="270"/>
      <c r="M98" s="270"/>
      <c r="N98" s="270"/>
      <c r="O98" s="270"/>
      <c r="P98" s="270"/>
      <c r="Q98" s="270"/>
      <c r="R98" s="270"/>
      <c r="T98" s="340">
        <v>87</v>
      </c>
      <c r="U98" s="305" t="s">
        <v>443</v>
      </c>
      <c r="V98" s="298">
        <v>308305.7</v>
      </c>
      <c r="W98" s="298">
        <v>3629249963.5780001</v>
      </c>
      <c r="X98" s="298">
        <v>738835346.10699999</v>
      </c>
      <c r="Y98" s="298">
        <v>216737.231</v>
      </c>
      <c r="Z98" s="298">
        <v>100998.777</v>
      </c>
      <c r="AA98" s="298">
        <v>284134780.26099998</v>
      </c>
      <c r="AB98" s="298">
        <v>0.72899999999999998</v>
      </c>
      <c r="AC98" s="298">
        <v>0.27300000000000002</v>
      </c>
      <c r="AD98" s="298">
        <v>769.14200000000005</v>
      </c>
      <c r="AE98" s="298">
        <v>0.11899999999999999</v>
      </c>
      <c r="AF98" s="298">
        <v>0.11600000000000001</v>
      </c>
      <c r="AG98" s="298">
        <v>5.6000000000000001E-2</v>
      </c>
      <c r="AH98" s="298">
        <v>156.58000000000001</v>
      </c>
      <c r="AI98" s="298">
        <v>1.0449999999999999</v>
      </c>
      <c r="AJ98" s="298">
        <v>0.49099999999999999</v>
      </c>
      <c r="AK98" s="298">
        <v>1449.6959999999999</v>
      </c>
      <c r="AL98" s="298">
        <v>0.11600000000000001</v>
      </c>
      <c r="AM98" s="298">
        <v>5.5E-2</v>
      </c>
      <c r="AN98" s="298">
        <v>161.06100000000001</v>
      </c>
      <c r="AO98" s="298">
        <v>150417985.69100001</v>
      </c>
      <c r="AP98" s="298">
        <v>891828.13899999997</v>
      </c>
      <c r="AQ98" s="298">
        <v>236433852.986</v>
      </c>
      <c r="AR98" s="298">
        <v>2111419.3339999998</v>
      </c>
      <c r="AS98" s="298">
        <v>0.20358796642225899</v>
      </c>
      <c r="AT98" s="298">
        <v>1.2070729200571999E-3</v>
      </c>
      <c r="AU98" s="298">
        <v>0.320008854670357</v>
      </c>
      <c r="AV98" s="298">
        <v>2.8577670848268801E-3</v>
      </c>
      <c r="AW98" s="298">
        <v>0.542221229065737</v>
      </c>
      <c r="AX98" s="112">
        <v>4912.1228196524362</v>
      </c>
      <c r="AY98" s="359">
        <f t="shared" si="18"/>
        <v>9000.9126976735515</v>
      </c>
      <c r="BW98" s="7" t="s">
        <v>282</v>
      </c>
      <c r="BX98" s="82">
        <f t="shared" si="19"/>
        <v>1007.566</v>
      </c>
      <c r="BY98" s="82">
        <f t="shared" si="20"/>
        <v>0.36099999999999999</v>
      </c>
      <c r="BZ98" s="82">
        <f t="shared" si="21"/>
        <v>0.70199999999999996</v>
      </c>
      <c r="CA98" s="84">
        <f t="shared" si="22"/>
        <v>7413.6977028240108</v>
      </c>
      <c r="CP98" s="7" t="s">
        <v>121</v>
      </c>
      <c r="CQ98" s="8" t="str">
        <f t="shared" si="23"/>
        <v>British Columbia</v>
      </c>
    </row>
    <row r="99" spans="2:107" ht="15" hidden="1" customHeight="1" x14ac:dyDescent="0.25">
      <c r="C99" s="169" t="s">
        <v>311</v>
      </c>
      <c r="D99" s="9"/>
      <c r="E99" s="91" t="str">
        <f>IF(ISERROR(VLOOKUP(E98,$CQ$8:$CQ$59,1,0)),"No", "Yes")</f>
        <v>Yes</v>
      </c>
      <c r="F99" s="163" t="s">
        <v>310</v>
      </c>
      <c r="K99" s="270"/>
      <c r="L99" s="270"/>
      <c r="M99" s="270"/>
      <c r="N99" s="270"/>
      <c r="O99" s="270"/>
      <c r="P99" s="270"/>
      <c r="Q99" s="270"/>
      <c r="R99" s="270"/>
      <c r="T99" s="19"/>
      <c r="U99" s="19"/>
      <c r="BW99" s="7" t="s">
        <v>283</v>
      </c>
      <c r="BX99" s="82">
        <f t="shared" si="19"/>
        <v>1239.2760000000001</v>
      </c>
      <c r="BY99" s="82">
        <f t="shared" si="20"/>
        <v>0.77800000000000002</v>
      </c>
      <c r="BZ99" s="82">
        <f t="shared" si="21"/>
        <v>0.94499999999999995</v>
      </c>
      <c r="CA99" s="84">
        <f t="shared" si="22"/>
        <v>9669.982911585008</v>
      </c>
      <c r="CP99" s="7" t="s">
        <v>122</v>
      </c>
      <c r="CQ99" s="8" t="str">
        <f t="shared" si="23"/>
        <v>Manitoba</v>
      </c>
    </row>
    <row r="100" spans="2:107" ht="15" hidden="1" customHeight="1" thickBot="1" x14ac:dyDescent="0.3">
      <c r="C100" s="170" t="s">
        <v>309</v>
      </c>
      <c r="D100" s="153"/>
      <c r="E100" s="161" t="str">
        <f>IF(OR(E91="eGrid Subregions Average Fossil",E91="NERC Average Fossil",E91="US Average Fossil"),"Yes","No")</f>
        <v>No</v>
      </c>
      <c r="F100" s="164" t="s">
        <v>310</v>
      </c>
      <c r="K100" s="270"/>
      <c r="L100" s="270"/>
      <c r="M100" s="270"/>
      <c r="N100" s="270"/>
      <c r="O100" s="270"/>
      <c r="P100" s="270"/>
      <c r="Q100" s="270"/>
      <c r="R100" s="270"/>
      <c r="T100" s="19"/>
      <c r="U100" s="19"/>
      <c r="BW100" s="7" t="s">
        <v>284</v>
      </c>
      <c r="BX100" s="82">
        <f t="shared" si="19"/>
        <v>881.99599999999998</v>
      </c>
      <c r="BY100" s="82">
        <f t="shared" si="20"/>
        <v>1.4999999999999999E-2</v>
      </c>
      <c r="BZ100" s="82">
        <f t="shared" si="21"/>
        <v>0.57699999999999996</v>
      </c>
      <c r="CA100" s="84">
        <f t="shared" si="22"/>
        <v>5819.4510424914224</v>
      </c>
      <c r="CP100" s="7" t="s">
        <v>123</v>
      </c>
      <c r="CQ100" s="8" t="str">
        <f t="shared" si="23"/>
        <v>New Brunswick</v>
      </c>
    </row>
    <row r="101" spans="2:107" ht="15" hidden="1" customHeight="1" thickBot="1" x14ac:dyDescent="0.3">
      <c r="C101" s="165" t="s">
        <v>308</v>
      </c>
      <c r="D101" s="166"/>
      <c r="E101" s="167">
        <f>IF($E$100="Yes",VLOOKUP($E$98&amp;"_Fossil",$BW:$CA,5,0),VLOOKUP($E$98,$BW:$CA,5,0))</f>
        <v>5646.6963709109505</v>
      </c>
      <c r="F101" s="168" t="s">
        <v>312</v>
      </c>
      <c r="K101" s="270"/>
      <c r="L101" s="270"/>
      <c r="M101" s="270"/>
      <c r="N101" s="270"/>
      <c r="O101" s="270"/>
      <c r="P101" s="270"/>
      <c r="Q101" s="270"/>
      <c r="R101" s="270"/>
      <c r="T101" s="19"/>
      <c r="U101" s="19"/>
      <c r="BW101" s="7" t="s">
        <v>285</v>
      </c>
      <c r="BX101" s="82">
        <f t="shared" si="19"/>
        <v>1306.2170000000001</v>
      </c>
      <c r="BY101" s="82">
        <f t="shared" si="20"/>
        <v>0.33500000000000002</v>
      </c>
      <c r="BZ101" s="82">
        <f t="shared" si="21"/>
        <v>0.41899999999999998</v>
      </c>
      <c r="CA101" s="84">
        <f t="shared" si="22"/>
        <v>10995.833052730823</v>
      </c>
      <c r="CP101" s="7" t="s">
        <v>124</v>
      </c>
      <c r="CQ101" s="8" t="str">
        <f t="shared" si="23"/>
        <v>Newfoundland</v>
      </c>
      <c r="CY101" s="111"/>
      <c r="CZ101" s="111"/>
    </row>
    <row r="102" spans="2:107" ht="15" hidden="1" customHeight="1" x14ac:dyDescent="0.25">
      <c r="C102" s="314" t="s">
        <v>242</v>
      </c>
      <c r="D102" s="315"/>
      <c r="E102" s="316">
        <f>IF($E$100="Yes",VLOOKUP($E$98&amp;"_Fossil",$BW:$CA,2,0),VLOOKUP($E$98,$BW:$CA,2,0))</f>
        <v>884.23</v>
      </c>
      <c r="F102" s="317" t="s">
        <v>357</v>
      </c>
      <c r="H102" s="19"/>
      <c r="I102" s="19"/>
      <c r="J102" s="19"/>
      <c r="K102" s="270"/>
      <c r="L102" s="270"/>
      <c r="M102" s="270"/>
      <c r="N102" s="270"/>
      <c r="O102" s="270"/>
      <c r="P102" s="270"/>
      <c r="Q102" s="270"/>
      <c r="R102" s="280"/>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5"/>
      <c r="BB102" s="105"/>
      <c r="BC102" s="105"/>
      <c r="BD102" s="105"/>
      <c r="BE102" s="105"/>
      <c r="BF102" s="105"/>
      <c r="BG102" s="104"/>
      <c r="BH102" s="105"/>
      <c r="BI102" s="105"/>
      <c r="BJ102" s="105"/>
      <c r="BK102" s="105"/>
      <c r="BL102" s="105"/>
      <c r="BM102" s="105"/>
      <c r="BN102" s="105"/>
      <c r="BO102" s="105"/>
      <c r="BP102" s="104"/>
      <c r="BQ102" s="104"/>
      <c r="BR102" s="104"/>
      <c r="BS102" s="104"/>
      <c r="BT102" s="104"/>
      <c r="BU102" s="104"/>
      <c r="BV102" s="104"/>
      <c r="BW102" s="106" t="s">
        <v>286</v>
      </c>
      <c r="BX102" s="107">
        <f t="shared" si="19"/>
        <v>1866.8019999999999</v>
      </c>
      <c r="BY102" s="107">
        <f t="shared" si="20"/>
        <v>0.55800000000000005</v>
      </c>
      <c r="BZ102" s="107">
        <f t="shared" si="21"/>
        <v>0.56499999999999995</v>
      </c>
      <c r="CA102" s="108">
        <f t="shared" si="22"/>
        <v>11995.823185816824</v>
      </c>
      <c r="CB102" s="104"/>
      <c r="CC102" s="104"/>
      <c r="CD102" s="104"/>
      <c r="CE102" s="104"/>
      <c r="CF102" s="104"/>
      <c r="CG102" s="104"/>
      <c r="CH102" s="104"/>
      <c r="CI102" s="104"/>
      <c r="CJ102" s="104"/>
      <c r="CK102" s="104"/>
      <c r="CL102" s="104"/>
      <c r="CM102" s="104"/>
      <c r="CN102" s="104"/>
      <c r="CO102" s="104"/>
      <c r="CP102" s="7" t="s">
        <v>125</v>
      </c>
      <c r="CQ102" s="8" t="str">
        <f t="shared" si="23"/>
        <v>Nova Scotia</v>
      </c>
      <c r="CR102" s="104"/>
      <c r="CS102" s="104"/>
      <c r="CT102" s="104"/>
      <c r="CW102" s="111"/>
      <c r="CX102" s="111"/>
      <c r="CY102" s="111"/>
      <c r="CZ102" s="111"/>
      <c r="DA102" s="111"/>
      <c r="DB102" s="104"/>
      <c r="DC102" s="104"/>
    </row>
    <row r="103" spans="2:107" ht="15" hidden="1" customHeight="1" x14ac:dyDescent="0.25">
      <c r="B103" s="9"/>
      <c r="C103" s="318" t="s">
        <v>243</v>
      </c>
      <c r="D103" s="319"/>
      <c r="E103" s="320">
        <f>IF($E$100="Yes",VLOOKUP($E$98&amp;"_Fossil",$BW:$CA,3,0),VLOOKUP($E$98,$BW:$CA,3,0))</f>
        <v>0.54100000000000004</v>
      </c>
      <c r="F103" s="321" t="s">
        <v>357</v>
      </c>
      <c r="G103" s="19"/>
      <c r="H103" s="19"/>
      <c r="I103" s="19"/>
      <c r="J103" s="19"/>
      <c r="K103" s="270"/>
      <c r="L103" s="270"/>
      <c r="M103" s="270"/>
      <c r="N103" s="270"/>
      <c r="O103" s="270"/>
      <c r="P103" s="270"/>
      <c r="Q103" s="270"/>
      <c r="R103" s="280"/>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5"/>
      <c r="BB103" s="105"/>
      <c r="BC103" s="105"/>
      <c r="BD103" s="105"/>
      <c r="BE103" s="105"/>
      <c r="BF103" s="105"/>
      <c r="BG103" s="104"/>
      <c r="BH103" s="105"/>
      <c r="BI103" s="105"/>
      <c r="BJ103" s="105"/>
      <c r="BK103" s="105"/>
      <c r="BL103" s="105"/>
      <c r="BM103" s="105"/>
      <c r="BN103" s="105"/>
      <c r="BO103" s="105"/>
      <c r="BP103" s="104"/>
      <c r="BQ103" s="104"/>
      <c r="BR103" s="104"/>
      <c r="BS103" s="104"/>
      <c r="BT103" s="104"/>
      <c r="BU103" s="104"/>
      <c r="BV103" s="104"/>
      <c r="BW103" s="106" t="s">
        <v>287</v>
      </c>
      <c r="BX103" s="107">
        <f t="shared" si="19"/>
        <v>1572.028</v>
      </c>
      <c r="BY103" s="107">
        <f t="shared" si="20"/>
        <v>0.69399999999999995</v>
      </c>
      <c r="BZ103" s="107">
        <f t="shared" si="21"/>
        <v>0.72</v>
      </c>
      <c r="CA103" s="108">
        <f t="shared" si="22"/>
        <v>8512.0341341650292</v>
      </c>
      <c r="CB103" s="104"/>
      <c r="CC103" s="104"/>
      <c r="CD103" s="104"/>
      <c r="CE103" s="104"/>
      <c r="CF103" s="104"/>
      <c r="CG103" s="104"/>
      <c r="CH103" s="104"/>
      <c r="CI103" s="104"/>
      <c r="CJ103" s="104"/>
      <c r="CK103" s="104"/>
      <c r="CL103" s="104"/>
      <c r="CM103" s="104"/>
      <c r="CN103" s="104"/>
      <c r="CO103" s="104"/>
      <c r="CP103" s="7" t="s">
        <v>126</v>
      </c>
      <c r="CQ103" s="8" t="str">
        <f t="shared" si="23"/>
        <v>Ontario</v>
      </c>
      <c r="CR103" s="104"/>
      <c r="CS103" s="104"/>
      <c r="CT103" s="104"/>
      <c r="CU103" s="111"/>
      <c r="CV103" s="111"/>
      <c r="CW103" s="111"/>
      <c r="CX103" s="111"/>
      <c r="CY103" s="111"/>
      <c r="CZ103" s="111"/>
      <c r="DA103" s="111"/>
      <c r="DB103" s="104"/>
      <c r="DC103" s="104"/>
    </row>
    <row r="104" spans="2:107" ht="15" hidden="1" customHeight="1" thickBot="1" x14ac:dyDescent="0.3">
      <c r="B104" s="9"/>
      <c r="C104" s="322" t="s">
        <v>244</v>
      </c>
      <c r="D104" s="323"/>
      <c r="E104" s="324">
        <f>IF($E$100="Yes",VLOOKUP($E$98&amp;"_Fossil",$BW:$CA,4,0),VLOOKUP($E$98,$BW:$CA,4,0))</f>
        <v>0.58599999999999997</v>
      </c>
      <c r="F104" s="325" t="s">
        <v>357</v>
      </c>
      <c r="G104" s="19"/>
      <c r="H104" s="19"/>
      <c r="I104" s="259"/>
      <c r="J104" s="104"/>
      <c r="K104" s="280"/>
      <c r="L104" s="280"/>
      <c r="M104" s="280"/>
      <c r="N104" s="280"/>
      <c r="O104" s="280"/>
      <c r="P104" s="280"/>
      <c r="Q104" s="280"/>
      <c r="R104" s="280"/>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5"/>
      <c r="BB104" s="105"/>
      <c r="BC104" s="105"/>
      <c r="BD104" s="105"/>
      <c r="BE104" s="105"/>
      <c r="BF104" s="105"/>
      <c r="BG104" s="104"/>
      <c r="BH104" s="105"/>
      <c r="BI104" s="105"/>
      <c r="BJ104" s="105"/>
      <c r="BK104" s="105"/>
      <c r="BL104" s="105"/>
      <c r="BM104" s="105"/>
      <c r="BN104" s="105"/>
      <c r="BO104" s="105"/>
      <c r="BP104" s="104"/>
      <c r="BQ104" s="104"/>
      <c r="BR104" s="104"/>
      <c r="BS104" s="104"/>
      <c r="BT104" s="104"/>
      <c r="BU104" s="104"/>
      <c r="BV104" s="104"/>
      <c r="BW104" s="106" t="s">
        <v>288</v>
      </c>
      <c r="BX104" s="107">
        <f t="shared" si="19"/>
        <v>1246.819</v>
      </c>
      <c r="BY104" s="107">
        <f t="shared" si="20"/>
        <v>0.86199999999999999</v>
      </c>
      <c r="BZ104" s="107">
        <f t="shared" si="21"/>
        <v>0.57099999999999995</v>
      </c>
      <c r="CA104" s="108">
        <f t="shared" si="22"/>
        <v>7216.5570810084973</v>
      </c>
      <c r="CB104" s="104"/>
      <c r="CC104" s="104"/>
      <c r="CD104" s="104"/>
      <c r="CE104" s="104"/>
      <c r="CF104" s="104"/>
      <c r="CG104" s="104"/>
      <c r="CH104" s="104"/>
      <c r="CI104" s="104"/>
      <c r="CJ104" s="104"/>
      <c r="CK104" s="104"/>
      <c r="CL104" s="104"/>
      <c r="CM104" s="104"/>
      <c r="CN104" s="104"/>
      <c r="CO104" s="104"/>
      <c r="CP104" s="7" t="s">
        <v>127</v>
      </c>
      <c r="CQ104" s="8" t="str">
        <f t="shared" si="23"/>
        <v>Prince Edward Island</v>
      </c>
      <c r="CR104" s="104"/>
      <c r="CS104" s="104"/>
      <c r="CT104" s="104"/>
      <c r="CU104" s="111"/>
      <c r="CV104" s="111"/>
      <c r="CW104" s="111"/>
      <c r="CX104" s="111"/>
      <c r="CY104" s="111"/>
      <c r="CZ104" s="111"/>
      <c r="DA104" s="111"/>
      <c r="DB104" s="104"/>
      <c r="DC104" s="104"/>
    </row>
    <row r="105" spans="2:107" ht="15" hidden="1" customHeight="1" x14ac:dyDescent="0.25">
      <c r="B105" s="9"/>
      <c r="C105" s="314" t="s">
        <v>239</v>
      </c>
      <c r="D105" s="315"/>
      <c r="E105" s="316">
        <f>E69/$E$68</f>
        <v>117.64705882352941</v>
      </c>
      <c r="F105" s="317" t="s">
        <v>358</v>
      </c>
      <c r="I105" s="104"/>
      <c r="J105" s="104"/>
      <c r="K105" s="280"/>
      <c r="L105" s="280"/>
      <c r="M105" s="280"/>
      <c r="N105" s="280"/>
      <c r="O105" s="280"/>
      <c r="P105" s="281"/>
      <c r="Q105" s="281"/>
      <c r="R105" s="280"/>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5"/>
      <c r="BB105" s="105"/>
      <c r="BC105" s="105"/>
      <c r="BD105" s="105"/>
      <c r="BE105" s="105"/>
      <c r="BF105" s="105"/>
      <c r="BG105" s="104"/>
      <c r="BH105" s="105"/>
      <c r="BI105" s="105"/>
      <c r="BJ105" s="105"/>
      <c r="BK105" s="105"/>
      <c r="BL105" s="105"/>
      <c r="BM105" s="105"/>
      <c r="BN105" s="105"/>
      <c r="BO105" s="105"/>
      <c r="BP105" s="104"/>
      <c r="BQ105" s="104"/>
      <c r="BR105" s="104"/>
      <c r="BS105" s="104"/>
      <c r="BT105" s="104"/>
      <c r="BU105" s="104"/>
      <c r="BV105" s="104"/>
      <c r="BW105" s="106" t="s">
        <v>289</v>
      </c>
      <c r="BX105" s="107">
        <f t="shared" si="19"/>
        <v>1780.9749999999999</v>
      </c>
      <c r="BY105" s="107">
        <f t="shared" si="20"/>
        <v>0.77</v>
      </c>
      <c r="BZ105" s="107">
        <f t="shared" si="21"/>
        <v>0.77700000000000002</v>
      </c>
      <c r="CA105" s="108">
        <f t="shared" si="22"/>
        <v>11913.274691461253</v>
      </c>
      <c r="CB105" s="104"/>
      <c r="CC105" s="104"/>
      <c r="CD105" s="104"/>
      <c r="CE105" s="104"/>
      <c r="CF105" s="104"/>
      <c r="CG105" s="104"/>
      <c r="CH105" s="104"/>
      <c r="CI105" s="104"/>
      <c r="CJ105" s="104"/>
      <c r="CK105" s="104"/>
      <c r="CL105" s="104"/>
      <c r="CM105" s="104"/>
      <c r="CN105" s="104"/>
      <c r="CO105" s="104"/>
      <c r="CP105" s="7" t="s">
        <v>128</v>
      </c>
      <c r="CQ105" s="8" t="str">
        <f t="shared" si="23"/>
        <v>Quebec</v>
      </c>
      <c r="CR105" s="104"/>
      <c r="CS105" s="104"/>
      <c r="CT105" s="104"/>
      <c r="CU105" s="111"/>
      <c r="CV105" s="111"/>
      <c r="CW105" s="111"/>
      <c r="CX105" s="111"/>
      <c r="CY105" s="111"/>
      <c r="CZ105" s="111"/>
      <c r="DA105" s="111"/>
      <c r="DB105" s="104"/>
      <c r="DC105" s="104"/>
    </row>
    <row r="106" spans="2:107" ht="15" hidden="1" customHeight="1" x14ac:dyDescent="0.25">
      <c r="B106" s="9"/>
      <c r="C106" s="318" t="s">
        <v>240</v>
      </c>
      <c r="D106" s="319"/>
      <c r="E106" s="326">
        <f>E70/$E$68</f>
        <v>5.8823529411764701E-4</v>
      </c>
      <c r="F106" s="321" t="s">
        <v>358</v>
      </c>
      <c r="I106" s="104"/>
      <c r="J106" s="104"/>
      <c r="K106" s="280"/>
      <c r="L106" s="280"/>
      <c r="M106" s="280"/>
      <c r="N106" s="280"/>
      <c r="O106" s="280"/>
      <c r="P106" s="280"/>
      <c r="Q106" s="281"/>
      <c r="R106" s="280"/>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5"/>
      <c r="BB106" s="105"/>
      <c r="BC106" s="105"/>
      <c r="BD106" s="105"/>
      <c r="BE106" s="105"/>
      <c r="BF106" s="105"/>
      <c r="BG106" s="104"/>
      <c r="BH106" s="105"/>
      <c r="BI106" s="105"/>
      <c r="BJ106" s="105"/>
      <c r="BK106" s="105"/>
      <c r="BL106" s="105"/>
      <c r="BM106" s="105"/>
      <c r="BN106" s="105"/>
      <c r="BO106" s="105"/>
      <c r="BP106" s="104"/>
      <c r="BQ106" s="104"/>
      <c r="BR106" s="104"/>
      <c r="BS106" s="104"/>
      <c r="BT106" s="104"/>
      <c r="BU106" s="104"/>
      <c r="BV106" s="104"/>
      <c r="BW106" s="106" t="s">
        <v>290</v>
      </c>
      <c r="BX106" s="107">
        <f t="shared" si="19"/>
        <v>929.42100000000005</v>
      </c>
      <c r="BY106" s="107">
        <f t="shared" si="20"/>
        <v>0.16500000000000001</v>
      </c>
      <c r="BZ106" s="107">
        <f t="shared" si="21"/>
        <v>1.837</v>
      </c>
      <c r="CA106" s="108">
        <f t="shared" si="22"/>
        <v>5000.0053796991679</v>
      </c>
      <c r="CB106" s="104"/>
      <c r="CC106" s="104"/>
      <c r="CD106" s="104"/>
      <c r="CE106" s="104"/>
      <c r="CF106" s="104"/>
      <c r="CG106" s="104"/>
      <c r="CH106" s="104"/>
      <c r="CI106" s="104"/>
      <c r="CJ106" s="104"/>
      <c r="CK106" s="104"/>
      <c r="CL106" s="104"/>
      <c r="CM106" s="104"/>
      <c r="CN106" s="104"/>
      <c r="CO106" s="104"/>
      <c r="CP106" s="6" t="s">
        <v>129</v>
      </c>
      <c r="CQ106" s="4" t="str">
        <f t="shared" si="23"/>
        <v>Saskatchewan</v>
      </c>
      <c r="CR106" s="104"/>
      <c r="CS106" s="104"/>
      <c r="CT106" s="104"/>
      <c r="CU106" s="111"/>
      <c r="CV106" s="111"/>
      <c r="CW106" s="111"/>
      <c r="CX106" s="111"/>
      <c r="CY106" s="111"/>
      <c r="CZ106" s="111"/>
      <c r="DA106" s="111"/>
      <c r="DB106" s="104"/>
      <c r="DC106" s="104"/>
    </row>
    <row r="107" spans="2:107" ht="15" hidden="1" customHeight="1" thickBot="1" x14ac:dyDescent="0.3">
      <c r="B107" s="9"/>
      <c r="C107" s="322" t="s">
        <v>241</v>
      </c>
      <c r="D107" s="323"/>
      <c r="E107" s="327">
        <f>E71/$E$68</f>
        <v>0.12342047930283224</v>
      </c>
      <c r="F107" s="325" t="s">
        <v>358</v>
      </c>
      <c r="I107" s="104"/>
      <c r="J107" s="104"/>
      <c r="K107" s="280"/>
      <c r="L107" s="280"/>
      <c r="M107" s="280"/>
      <c r="N107" s="280"/>
      <c r="O107" s="280"/>
      <c r="P107" s="280"/>
      <c r="Q107" s="281"/>
      <c r="R107" s="280"/>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5"/>
      <c r="BB107" s="105"/>
      <c r="BC107" s="105"/>
      <c r="BD107" s="105"/>
      <c r="BE107" s="105"/>
      <c r="BF107" s="105"/>
      <c r="BG107" s="104"/>
      <c r="BH107" s="105"/>
      <c r="BI107" s="105"/>
      <c r="BJ107" s="105"/>
      <c r="BK107" s="105"/>
      <c r="BL107" s="105"/>
      <c r="BM107" s="105"/>
      <c r="BN107" s="105"/>
      <c r="BO107" s="105"/>
      <c r="BP107" s="104"/>
      <c r="BQ107" s="104"/>
      <c r="BR107" s="104"/>
      <c r="BS107" s="104"/>
      <c r="BT107" s="104"/>
      <c r="BU107" s="104"/>
      <c r="BV107" s="104"/>
      <c r="BW107" s="106" t="s">
        <v>291</v>
      </c>
      <c r="BX107" s="107">
        <f t="shared" si="19"/>
        <v>218.584</v>
      </c>
      <c r="BY107" s="107">
        <f t="shared" si="20"/>
        <v>0.17899999999999999</v>
      </c>
      <c r="BZ107" s="107">
        <f t="shared" si="21"/>
        <v>0.40699999999999997</v>
      </c>
      <c r="CA107" s="108">
        <f t="shared" si="22"/>
        <v>1757.2897489287466</v>
      </c>
      <c r="CB107" s="104"/>
      <c r="CC107" s="104"/>
      <c r="CD107" s="104"/>
      <c r="CE107" s="104"/>
      <c r="CF107" s="104"/>
      <c r="CG107" s="104"/>
      <c r="CH107" s="104"/>
      <c r="CI107" s="104"/>
      <c r="CJ107" s="104"/>
      <c r="CK107" s="104"/>
      <c r="CL107" s="104"/>
      <c r="CM107" s="104"/>
      <c r="CN107" s="104"/>
      <c r="CO107" s="104"/>
      <c r="CR107" s="104"/>
      <c r="CS107" s="104"/>
      <c r="CT107" s="104"/>
      <c r="CU107" s="111"/>
      <c r="CV107" s="111"/>
      <c r="CW107" s="111"/>
      <c r="CX107" s="111"/>
      <c r="CY107" s="111"/>
      <c r="CZ107" s="111"/>
      <c r="DA107" s="111"/>
      <c r="DB107" s="104"/>
      <c r="DC107" s="104"/>
    </row>
    <row r="108" spans="2:107" ht="15" hidden="1" customHeight="1" x14ac:dyDescent="0.25">
      <c r="B108" s="9"/>
      <c r="C108" s="314" t="s">
        <v>298</v>
      </c>
      <c r="D108" s="315"/>
      <c r="E108" s="328">
        <f>E73</f>
        <v>12500</v>
      </c>
      <c r="F108" s="317" t="s">
        <v>161</v>
      </c>
      <c r="I108" s="104"/>
      <c r="J108" s="104"/>
      <c r="K108" s="280"/>
      <c r="L108" s="280"/>
      <c r="M108" s="280"/>
      <c r="N108" s="280"/>
      <c r="O108" s="280"/>
      <c r="P108" s="280"/>
      <c r="Q108" s="282"/>
      <c r="R108" s="280"/>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5"/>
      <c r="BB108" s="105"/>
      <c r="BC108" s="105"/>
      <c r="BD108" s="105"/>
      <c r="BE108" s="105"/>
      <c r="BF108" s="105"/>
      <c r="BG108" s="104"/>
      <c r="BH108" s="105"/>
      <c r="BI108" s="105"/>
      <c r="BJ108" s="105"/>
      <c r="BK108" s="105"/>
      <c r="BL108" s="105"/>
      <c r="BM108" s="105"/>
      <c r="BN108" s="105"/>
      <c r="BO108" s="105"/>
      <c r="BP108" s="104"/>
      <c r="BQ108" s="104"/>
      <c r="BR108" s="104"/>
      <c r="BS108" s="104"/>
      <c r="BT108" s="104"/>
      <c r="BU108" s="104"/>
      <c r="BV108" s="104"/>
      <c r="BW108" s="106" t="s">
        <v>292</v>
      </c>
      <c r="BX108" s="107">
        <f t="shared" si="19"/>
        <v>1273.52</v>
      </c>
      <c r="BY108" s="107">
        <f t="shared" si="20"/>
        <v>0.27300000000000002</v>
      </c>
      <c r="BZ108" s="107">
        <f t="shared" si="21"/>
        <v>0.91900000000000004</v>
      </c>
      <c r="CA108" s="108">
        <f t="shared" si="22"/>
        <v>7817.8503244341582</v>
      </c>
      <c r="CB108" s="104"/>
      <c r="CC108" s="104"/>
      <c r="CD108" s="104"/>
      <c r="CE108" s="104"/>
      <c r="CF108" s="104"/>
      <c r="CG108" s="104"/>
      <c r="CH108" s="104"/>
      <c r="CI108" s="104"/>
      <c r="CJ108" s="104"/>
      <c r="CK108" s="104"/>
      <c r="CL108" s="104"/>
      <c r="CM108" s="104"/>
      <c r="CN108" s="104"/>
      <c r="CO108" s="104"/>
      <c r="CP108" s="104"/>
      <c r="CQ108" s="104"/>
      <c r="CR108" s="104"/>
      <c r="CS108" s="104"/>
      <c r="CT108" s="104"/>
      <c r="CU108" s="111"/>
      <c r="CV108" s="111"/>
      <c r="CW108" s="111"/>
      <c r="CX108" s="111"/>
      <c r="CY108" s="111"/>
      <c r="CZ108" s="111"/>
      <c r="DA108" s="111"/>
      <c r="DB108" s="104"/>
      <c r="DC108" s="104"/>
    </row>
    <row r="109" spans="2:107" ht="15" hidden="1" customHeight="1" x14ac:dyDescent="0.25">
      <c r="C109" s="318" t="s">
        <v>299</v>
      </c>
      <c r="D109" s="319"/>
      <c r="E109" s="320">
        <f>E74</f>
        <v>0.1</v>
      </c>
      <c r="F109" s="321" t="s">
        <v>161</v>
      </c>
      <c r="I109" s="104"/>
      <c r="J109" s="104"/>
      <c r="K109" s="280"/>
      <c r="L109" s="280"/>
      <c r="M109" s="280"/>
      <c r="N109" s="280"/>
      <c r="O109" s="280"/>
      <c r="P109" s="280"/>
      <c r="Q109" s="280"/>
      <c r="R109" s="280"/>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5"/>
      <c r="BB109" s="105"/>
      <c r="BC109" s="105"/>
      <c r="BD109" s="105"/>
      <c r="BE109" s="105"/>
      <c r="BF109" s="105"/>
      <c r="BG109" s="104"/>
      <c r="BH109" s="105"/>
      <c r="BI109" s="105"/>
      <c r="BJ109" s="105"/>
      <c r="BK109" s="105"/>
      <c r="BL109" s="105"/>
      <c r="BM109" s="105"/>
      <c r="BN109" s="105"/>
      <c r="BO109" s="105"/>
      <c r="BP109" s="104"/>
      <c r="BQ109" s="104"/>
      <c r="BR109" s="104"/>
      <c r="BS109" s="104"/>
      <c r="BT109" s="104"/>
      <c r="BU109" s="104"/>
      <c r="BV109" s="104"/>
      <c r="BW109" s="106" t="s">
        <v>293</v>
      </c>
      <c r="BX109" s="107">
        <f t="shared" si="19"/>
        <v>1602.204</v>
      </c>
      <c r="BY109" s="107">
        <f t="shared" si="20"/>
        <v>0.29499999999999998</v>
      </c>
      <c r="BZ109" s="107">
        <f t="shared" si="21"/>
        <v>0.95</v>
      </c>
      <c r="CA109" s="108">
        <f t="shared" si="22"/>
        <v>10214.880459037297</v>
      </c>
      <c r="CB109" s="104"/>
      <c r="CC109" s="104"/>
      <c r="CD109" s="104"/>
      <c r="CE109" s="104"/>
      <c r="CF109" s="104"/>
      <c r="CG109" s="104"/>
      <c r="CH109" s="104"/>
      <c r="CI109" s="104"/>
      <c r="CJ109" s="104"/>
      <c r="CK109" s="104"/>
      <c r="CL109" s="104"/>
      <c r="CM109" s="104"/>
      <c r="CN109" s="104"/>
      <c r="CO109" s="104"/>
      <c r="CR109" s="104"/>
      <c r="CS109" s="104"/>
      <c r="CT109" s="104"/>
      <c r="CU109" s="111"/>
      <c r="CV109" s="111"/>
      <c r="CW109" s="111"/>
      <c r="CX109" s="111"/>
      <c r="CY109" s="111"/>
      <c r="CZ109" s="111"/>
      <c r="DA109" s="111"/>
      <c r="DB109" s="104"/>
      <c r="DC109" s="104"/>
    </row>
    <row r="110" spans="2:107" s="19" customFormat="1" ht="15" hidden="1" customHeight="1" thickBot="1" x14ac:dyDescent="0.3">
      <c r="B110"/>
      <c r="C110" s="322" t="s">
        <v>300</v>
      </c>
      <c r="D110" s="323"/>
      <c r="E110" s="324">
        <f>E75</f>
        <v>13</v>
      </c>
      <c r="F110" s="325" t="s">
        <v>161</v>
      </c>
      <c r="G110"/>
      <c r="H110"/>
      <c r="I110" s="104"/>
      <c r="J110" s="104"/>
      <c r="K110" s="280"/>
      <c r="L110" s="280"/>
      <c r="M110" s="280"/>
      <c r="N110" s="280"/>
      <c r="O110" s="280"/>
      <c r="P110" s="280"/>
      <c r="Q110" s="280"/>
      <c r="R110" s="283"/>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5"/>
      <c r="BB110" s="105"/>
      <c r="BC110" s="105"/>
      <c r="BD110" s="105"/>
      <c r="BE110" s="105"/>
      <c r="BF110" s="105"/>
      <c r="BG110" s="104"/>
      <c r="BH110" s="105"/>
      <c r="BI110" s="105"/>
      <c r="BJ110" s="105"/>
      <c r="BK110" s="105"/>
      <c r="BL110" s="105"/>
      <c r="BM110" s="105"/>
      <c r="BN110" s="105"/>
      <c r="BO110" s="105"/>
      <c r="BP110" s="104"/>
      <c r="BQ110" s="104"/>
      <c r="BR110" s="104"/>
      <c r="BS110" s="104"/>
      <c r="BT110" s="104"/>
      <c r="BU110" s="104"/>
      <c r="BV110" s="104"/>
      <c r="BW110" s="106" t="s">
        <v>294</v>
      </c>
      <c r="BX110" s="107">
        <f t="shared" si="19"/>
        <v>2036.17</v>
      </c>
      <c r="BY110" s="107">
        <f t="shared" si="20"/>
        <v>1.278</v>
      </c>
      <c r="BZ110" s="107">
        <f t="shared" si="21"/>
        <v>0.59899999999999998</v>
      </c>
      <c r="CA110" s="108">
        <f t="shared" si="22"/>
        <v>11433.055391785283</v>
      </c>
      <c r="CB110" s="104"/>
      <c r="CC110" s="104"/>
      <c r="CD110" s="104"/>
      <c r="CE110" s="104"/>
      <c r="CF110" s="104"/>
      <c r="CG110" s="104"/>
      <c r="CH110" s="104"/>
      <c r="CI110" s="104"/>
      <c r="CJ110" s="104"/>
      <c r="CK110" s="104"/>
      <c r="CL110" s="104"/>
      <c r="CM110" s="104"/>
      <c r="CN110" s="104"/>
      <c r="CO110" s="104"/>
      <c r="CP110"/>
      <c r="CQ110"/>
      <c r="CR110" s="104"/>
      <c r="CS110" s="104"/>
      <c r="CT110" s="104"/>
      <c r="CU110" s="111"/>
      <c r="CV110" s="111"/>
      <c r="CW110" s="111"/>
      <c r="CX110" s="111"/>
      <c r="CY110" s="111"/>
      <c r="CZ110" s="111"/>
      <c r="DA110" s="111"/>
      <c r="DB110" s="104"/>
      <c r="DC110" s="104"/>
    </row>
    <row r="111" spans="2:107" s="19" customFormat="1" ht="15" hidden="1" customHeight="1" x14ac:dyDescent="0.25">
      <c r="B111"/>
      <c r="C111" s="314" t="s">
        <v>301</v>
      </c>
      <c r="D111" s="315"/>
      <c r="E111" s="328">
        <f>E77</f>
        <v>22300</v>
      </c>
      <c r="F111" s="317" t="s">
        <v>161</v>
      </c>
      <c r="G111"/>
      <c r="H111"/>
      <c r="I111" s="104"/>
      <c r="J111" s="104"/>
      <c r="K111" s="280"/>
      <c r="L111" s="280"/>
      <c r="M111" s="280"/>
      <c r="N111" s="280"/>
      <c r="O111" s="280"/>
      <c r="P111" s="280"/>
      <c r="Q111" s="282"/>
      <c r="R111" s="280"/>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5"/>
      <c r="BB111" s="105"/>
      <c r="BC111" s="105"/>
      <c r="BD111" s="105"/>
      <c r="BE111" s="105"/>
      <c r="BF111" s="105"/>
      <c r="BG111" s="104"/>
      <c r="BH111" s="105"/>
      <c r="BI111" s="105"/>
      <c r="BJ111" s="105"/>
      <c r="BK111" s="105"/>
      <c r="BL111" s="105"/>
      <c r="BM111" s="105"/>
      <c r="BN111" s="105"/>
      <c r="BO111" s="105"/>
      <c r="BP111" s="104"/>
      <c r="BQ111" s="104"/>
      <c r="BR111" s="104"/>
      <c r="BS111" s="104"/>
      <c r="BT111" s="104"/>
      <c r="BU111" s="104"/>
      <c r="BV111" s="104"/>
      <c r="BW111" s="106" t="s">
        <v>295</v>
      </c>
      <c r="BX111" s="107">
        <f t="shared" si="19"/>
        <v>2351.67</v>
      </c>
      <c r="BY111" s="107">
        <f t="shared" si="20"/>
        <v>1.5720000000000001</v>
      </c>
      <c r="BZ111" s="107">
        <f t="shared" si="21"/>
        <v>2.1259999999999999</v>
      </c>
      <c r="CA111" s="108">
        <f t="shared" si="22"/>
        <v>11635.882338388463</v>
      </c>
      <c r="CB111" s="104"/>
      <c r="CC111" s="104"/>
      <c r="CD111" s="104"/>
      <c r="CE111" s="104"/>
      <c r="CF111" s="104"/>
      <c r="CG111" s="104"/>
      <c r="CH111" s="104"/>
      <c r="CI111" s="104"/>
      <c r="CJ111" s="104"/>
      <c r="CK111" s="104"/>
      <c r="CL111" s="104"/>
      <c r="CM111" s="104"/>
      <c r="CN111" s="104"/>
      <c r="CO111" s="104"/>
      <c r="CP111"/>
      <c r="CQ111"/>
      <c r="CR111" s="104"/>
      <c r="CS111" s="104"/>
      <c r="CT111" s="104"/>
      <c r="CU111" s="111"/>
      <c r="CV111" s="111"/>
      <c r="CW111" s="111"/>
      <c r="CX111" s="111"/>
      <c r="CY111" s="9"/>
      <c r="CZ111" s="9"/>
      <c r="DA111" s="111"/>
      <c r="DB111" s="104"/>
      <c r="DC111" s="104"/>
    </row>
    <row r="112" spans="2:107" s="19" customFormat="1" ht="15" hidden="1" customHeight="1" x14ac:dyDescent="0.25">
      <c r="B112"/>
      <c r="C112" s="318" t="s">
        <v>302</v>
      </c>
      <c r="D112" s="319"/>
      <c r="E112" s="320">
        <f>E78</f>
        <v>142</v>
      </c>
      <c r="F112" s="321" t="s">
        <v>161</v>
      </c>
      <c r="G112"/>
      <c r="H112"/>
      <c r="I112" s="104"/>
      <c r="J112" s="104"/>
      <c r="K112" s="280"/>
      <c r="L112" s="280"/>
      <c r="M112" s="280"/>
      <c r="N112" s="280"/>
      <c r="O112" s="280"/>
      <c r="P112" s="280"/>
      <c r="Q112" s="280"/>
      <c r="R112" s="270"/>
      <c r="T112"/>
      <c r="U112"/>
      <c r="BA112" s="20"/>
      <c r="BB112" s="20"/>
      <c r="BC112" s="20"/>
      <c r="BD112" s="20"/>
      <c r="BE112" s="20"/>
      <c r="BF112" s="20"/>
      <c r="BH112" s="20"/>
      <c r="BI112" s="20"/>
      <c r="BJ112" s="20"/>
      <c r="BK112" s="20"/>
      <c r="BL112" s="20"/>
      <c r="BM112" s="20"/>
      <c r="BN112" s="20"/>
      <c r="BO112" s="20"/>
      <c r="BW112" s="29" t="s">
        <v>296</v>
      </c>
      <c r="BX112" s="85">
        <f t="shared" si="19"/>
        <v>2304.3380000000002</v>
      </c>
      <c r="BY112" s="85">
        <f t="shared" si="20"/>
        <v>1.5149999999999999</v>
      </c>
      <c r="BZ112" s="85">
        <f t="shared" si="21"/>
        <v>1.6970000000000001</v>
      </c>
      <c r="CA112" s="86">
        <f t="shared" si="22"/>
        <v>11090.651817127346</v>
      </c>
      <c r="CP112"/>
      <c r="CQ112"/>
      <c r="CU112" s="111"/>
      <c r="CV112" s="111"/>
      <c r="CW112" s="9"/>
      <c r="CX112" s="9"/>
      <c r="CY112" s="9"/>
      <c r="CZ112" s="9"/>
      <c r="DA112" s="9"/>
    </row>
    <row r="113" spans="2:105" s="19" customFormat="1" ht="15" hidden="1" customHeight="1" thickBot="1" x14ac:dyDescent="0.3">
      <c r="B113"/>
      <c r="C113" s="322" t="s">
        <v>303</v>
      </c>
      <c r="D113" s="323"/>
      <c r="E113" s="324">
        <f>E79</f>
        <v>24</v>
      </c>
      <c r="F113" s="325" t="s">
        <v>161</v>
      </c>
      <c r="G113"/>
      <c r="H113"/>
      <c r="I113" s="104"/>
      <c r="J113" s="104"/>
      <c r="K113" s="280"/>
      <c r="L113" s="280"/>
      <c r="M113" s="280"/>
      <c r="N113" s="280"/>
      <c r="O113" s="280"/>
      <c r="P113" s="280"/>
      <c r="Q113" s="280"/>
      <c r="R113" s="270"/>
      <c r="T113"/>
      <c r="U113"/>
      <c r="BA113" s="20"/>
      <c r="BB113" s="20"/>
      <c r="BC113" s="20"/>
      <c r="BD113" s="20"/>
      <c r="BE113" s="20"/>
      <c r="BF113" s="20"/>
      <c r="BH113" s="20"/>
      <c r="BI113" s="20"/>
      <c r="BJ113" s="20"/>
      <c r="BK113" s="20"/>
      <c r="BL113" s="20"/>
      <c r="BM113" s="20"/>
      <c r="BN113" s="20"/>
      <c r="BO113" s="20"/>
      <c r="BW113" s="25" t="s">
        <v>408</v>
      </c>
      <c r="BX113" s="82">
        <f t="shared" ref="BX113:BX139" si="24">AD62</f>
        <v>1114.4000000000001</v>
      </c>
      <c r="BY113" s="82">
        <f t="shared" ref="BY113:BY139" si="25">AE62</f>
        <v>0.78700000000000003</v>
      </c>
      <c r="BZ113" s="82">
        <f t="shared" ref="BZ113:BZ139" si="26">AF62</f>
        <v>0.78400000000000003</v>
      </c>
      <c r="CA113" s="84">
        <f t="shared" ref="CA113:CA139" si="27">AX62</f>
        <v>7847.76689960158</v>
      </c>
      <c r="CP113"/>
      <c r="CQ113"/>
      <c r="CU113" s="9"/>
      <c r="CV113" s="9"/>
      <c r="CW113" s="9"/>
      <c r="CX113" s="9"/>
      <c r="CY113" s="9"/>
      <c r="CZ113" s="9"/>
      <c r="DA113" s="9"/>
    </row>
    <row r="114" spans="2:105" s="19" customFormat="1" ht="15" hidden="1" customHeight="1" x14ac:dyDescent="0.25">
      <c r="B114"/>
      <c r="C114" s="144" t="s">
        <v>313</v>
      </c>
      <c r="D114" s="145"/>
      <c r="E114" s="260">
        <f>E92*$E$101/1000000</f>
        <v>0</v>
      </c>
      <c r="F114" s="241" t="s">
        <v>11</v>
      </c>
      <c r="G114" s="146">
        <f>G92*$E$101/1000000</f>
        <v>0</v>
      </c>
      <c r="H114" s="147"/>
      <c r="I114" s="146">
        <f>I92*$E$101/1000000</f>
        <v>0</v>
      </c>
      <c r="J114" s="147"/>
      <c r="K114" s="284">
        <f>K92*$E$101/1000000</f>
        <v>0</v>
      </c>
      <c r="L114" s="285"/>
      <c r="M114" s="284">
        <f>M92*$E$101/1000000</f>
        <v>0</v>
      </c>
      <c r="N114" s="285"/>
      <c r="O114" s="284">
        <f>O92*$E$101/1000000</f>
        <v>0</v>
      </c>
      <c r="P114" s="285"/>
      <c r="Q114" s="286">
        <f>Q92*$E$101/1000000</f>
        <v>0</v>
      </c>
      <c r="R114" s="270"/>
      <c r="T114"/>
      <c r="U114"/>
      <c r="BA114" s="20"/>
      <c r="BB114" s="20"/>
      <c r="BC114" s="20"/>
      <c r="BD114" s="20"/>
      <c r="BE114" s="20"/>
      <c r="BF114" s="20"/>
      <c r="BH114" s="20"/>
      <c r="BI114" s="20"/>
      <c r="BJ114" s="20"/>
      <c r="BK114" s="20"/>
      <c r="BL114" s="20"/>
      <c r="BM114" s="20"/>
      <c r="BN114" s="20"/>
      <c r="BO114" s="20"/>
      <c r="BW114" s="25" t="s">
        <v>409</v>
      </c>
      <c r="BX114" s="82">
        <f t="shared" si="24"/>
        <v>549.31200000000001</v>
      </c>
      <c r="BY114" s="82">
        <f t="shared" si="25"/>
        <v>2.222</v>
      </c>
      <c r="BZ114" s="82">
        <f t="shared" si="26"/>
        <v>2.266</v>
      </c>
      <c r="CA114" s="84">
        <f t="shared" si="27"/>
        <v>3646.4791631415842</v>
      </c>
      <c r="CP114"/>
      <c r="CQ114"/>
      <c r="CU114" s="9"/>
      <c r="CV114" s="9"/>
      <c r="CW114" s="9"/>
      <c r="CX114" s="9"/>
      <c r="CY114" s="9"/>
      <c r="CZ114" s="9"/>
      <c r="DA114" s="9"/>
    </row>
    <row r="115" spans="2:105" s="19" customFormat="1" ht="15" hidden="1" customHeight="1" x14ac:dyDescent="0.25">
      <c r="C115" s="148" t="s">
        <v>314</v>
      </c>
      <c r="D115" s="142"/>
      <c r="E115" s="139">
        <f>E$92/1000*$E102</f>
        <v>0</v>
      </c>
      <c r="F115" s="140" t="s">
        <v>326</v>
      </c>
      <c r="G115" s="139">
        <f>G$92/1000*$E102</f>
        <v>0</v>
      </c>
      <c r="H115" s="139"/>
      <c r="I115" s="139">
        <f>I$92/1000*$E102</f>
        <v>0</v>
      </c>
      <c r="J115" s="139"/>
      <c r="K115" s="287">
        <f>K$92/1000*$E102</f>
        <v>0</v>
      </c>
      <c r="L115" s="287"/>
      <c r="M115" s="287">
        <f>M$92/1000*$E102</f>
        <v>0</v>
      </c>
      <c r="N115" s="287"/>
      <c r="O115" s="287">
        <f>O$92/1000*$E102</f>
        <v>0</v>
      </c>
      <c r="P115" s="287"/>
      <c r="Q115" s="288">
        <f>Q$92/1000*$E102</f>
        <v>0</v>
      </c>
      <c r="R115" s="270"/>
      <c r="T115"/>
      <c r="U115"/>
      <c r="BA115" s="20"/>
      <c r="BB115" s="20"/>
      <c r="BC115" s="20"/>
      <c r="BD115" s="20"/>
      <c r="BE115" s="20"/>
      <c r="BF115" s="20"/>
      <c r="BH115" s="20"/>
      <c r="BI115" s="20"/>
      <c r="BJ115" s="20"/>
      <c r="BK115" s="20"/>
      <c r="BL115" s="20"/>
      <c r="BM115" s="20"/>
      <c r="BN115" s="20"/>
      <c r="BO115" s="20"/>
      <c r="BW115" s="25" t="s">
        <v>410</v>
      </c>
      <c r="BX115" s="82">
        <f t="shared" si="24"/>
        <v>952.32100000000003</v>
      </c>
      <c r="BY115" s="82">
        <f t="shared" si="25"/>
        <v>9.9000000000000005E-2</v>
      </c>
      <c r="BZ115" s="82">
        <f t="shared" si="26"/>
        <v>9.8000000000000004E-2</v>
      </c>
      <c r="CA115" s="84">
        <f t="shared" si="27"/>
        <v>6162.0100182854067</v>
      </c>
      <c r="CP115"/>
      <c r="CQ115"/>
      <c r="CU115" s="9"/>
      <c r="CV115" s="9"/>
      <c r="CW115" s="9"/>
      <c r="CX115" s="9"/>
      <c r="CY115" s="9"/>
      <c r="CZ115" s="9"/>
      <c r="DA115" s="9"/>
    </row>
    <row r="116" spans="2:105" ht="15" hidden="1" customHeight="1" x14ac:dyDescent="0.25">
      <c r="C116" s="149" t="s">
        <v>315</v>
      </c>
      <c r="D116" s="143"/>
      <c r="E116" s="83">
        <f>E$92/1000*$E103</f>
        <v>0</v>
      </c>
      <c r="F116" s="9" t="s">
        <v>326</v>
      </c>
      <c r="G116" s="83">
        <f>G$92/1000*$E103</f>
        <v>0</v>
      </c>
      <c r="H116" s="83"/>
      <c r="I116" s="83">
        <f>I$92/1000*$E103</f>
        <v>0</v>
      </c>
      <c r="J116" s="83"/>
      <c r="K116" s="275">
        <f>K$92/1000*$E103</f>
        <v>0</v>
      </c>
      <c r="L116" s="275"/>
      <c r="M116" s="275">
        <f>M$92/1000*$E103</f>
        <v>0</v>
      </c>
      <c r="N116" s="275"/>
      <c r="O116" s="275">
        <f>O$92/1000*$E103</f>
        <v>0</v>
      </c>
      <c r="P116" s="275"/>
      <c r="Q116" s="276">
        <f>Q$92/1000*$E103</f>
        <v>0</v>
      </c>
      <c r="R116" s="270"/>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G116" s="19"/>
      <c r="BP116" s="19"/>
      <c r="BQ116" s="19"/>
      <c r="BR116" s="19"/>
      <c r="BS116" s="19"/>
      <c r="BT116" s="19"/>
      <c r="BU116" s="19"/>
      <c r="BW116" s="25" t="s">
        <v>411</v>
      </c>
      <c r="BX116" s="82">
        <f t="shared" si="24"/>
        <v>453.209</v>
      </c>
      <c r="BY116" s="82">
        <f t="shared" si="25"/>
        <v>0.112</v>
      </c>
      <c r="BZ116" s="82">
        <f t="shared" si="26"/>
        <v>0.112</v>
      </c>
      <c r="CA116" s="84">
        <f t="shared" si="27"/>
        <v>3875.9273238913393</v>
      </c>
      <c r="CC116" s="19"/>
      <c r="CD116" s="19"/>
      <c r="CE116" s="19"/>
      <c r="CF116" s="19"/>
      <c r="CG116" s="19"/>
      <c r="CH116" s="19"/>
      <c r="CJ116" s="19"/>
      <c r="CK116" s="19"/>
      <c r="CL116" s="19"/>
      <c r="CM116" s="19"/>
      <c r="CN116" s="19"/>
      <c r="CO116" s="19"/>
      <c r="CR116" s="19"/>
      <c r="CS116" s="19"/>
    </row>
    <row r="117" spans="2:105" s="19" customFormat="1" ht="15" hidden="1" customHeight="1" thickBot="1" x14ac:dyDescent="0.3">
      <c r="B117"/>
      <c r="C117" s="150" t="s">
        <v>316</v>
      </c>
      <c r="D117" s="151"/>
      <c r="E117" s="152">
        <f>E$92/1000*$E104</f>
        <v>0</v>
      </c>
      <c r="F117" s="153" t="s">
        <v>326</v>
      </c>
      <c r="G117" s="152">
        <f>G$92/1000*$E104</f>
        <v>0</v>
      </c>
      <c r="H117" s="152"/>
      <c r="I117" s="152">
        <f>I$92/1000*$E104</f>
        <v>0</v>
      </c>
      <c r="J117" s="152"/>
      <c r="K117" s="277">
        <f>K$92/1000*$E104</f>
        <v>0</v>
      </c>
      <c r="L117" s="277"/>
      <c r="M117" s="277">
        <f>M$92/1000*$E104</f>
        <v>0</v>
      </c>
      <c r="N117" s="277"/>
      <c r="O117" s="277">
        <f>O$92/1000*$E104</f>
        <v>0</v>
      </c>
      <c r="P117" s="277"/>
      <c r="Q117" s="279">
        <f>Q$92/1000*$E104</f>
        <v>0</v>
      </c>
      <c r="R117" s="270"/>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s="20"/>
      <c r="BB117" s="20"/>
      <c r="BC117" s="20"/>
      <c r="BD117" s="20"/>
      <c r="BE117" s="20"/>
      <c r="BF117" s="20"/>
      <c r="BG117"/>
      <c r="BH117" s="20"/>
      <c r="BI117" s="20"/>
      <c r="BJ117" s="20"/>
      <c r="BK117" s="20"/>
      <c r="BL117" s="20"/>
      <c r="BM117" s="20"/>
      <c r="BN117" s="20"/>
      <c r="BO117" s="20"/>
      <c r="BP117"/>
      <c r="BQ117"/>
      <c r="BR117"/>
      <c r="BS117"/>
      <c r="BT117"/>
      <c r="BU117"/>
      <c r="BW117" s="25" t="s">
        <v>412</v>
      </c>
      <c r="BX117" s="82">
        <f t="shared" si="24"/>
        <v>868.64</v>
      </c>
      <c r="BY117" s="82">
        <f t="shared" si="25"/>
        <v>8.7999999999999995E-2</v>
      </c>
      <c r="BZ117" s="82">
        <f t="shared" si="26"/>
        <v>8.5000000000000006E-2</v>
      </c>
      <c r="CA117" s="84">
        <f t="shared" si="27"/>
        <v>5826.5401112549562</v>
      </c>
      <c r="CC117"/>
      <c r="CD117"/>
      <c r="CE117"/>
      <c r="CF117"/>
      <c r="CG117"/>
      <c r="CH117"/>
      <c r="CJ117"/>
      <c r="CK117"/>
      <c r="CL117"/>
      <c r="CM117"/>
      <c r="CN117"/>
      <c r="CO117" s="3"/>
      <c r="CP117" s="104"/>
      <c r="CQ117" s="104"/>
      <c r="CR117" s="3"/>
      <c r="CS117"/>
      <c r="CU117" s="9"/>
      <c r="CV117" s="9"/>
      <c r="CW117" s="9"/>
      <c r="CX117" s="9"/>
      <c r="CY117" s="9"/>
      <c r="CZ117" s="9"/>
      <c r="DA117" s="9"/>
    </row>
    <row r="118" spans="2:105" s="19" customFormat="1" ht="15" hidden="1" customHeight="1" x14ac:dyDescent="0.25">
      <c r="B118"/>
      <c r="C118" s="144" t="s">
        <v>304</v>
      </c>
      <c r="D118" s="145"/>
      <c r="E118" s="176">
        <f>E93</f>
        <v>0</v>
      </c>
      <c r="F118" s="242" t="s">
        <v>11</v>
      </c>
      <c r="G118" s="176">
        <f>G93</f>
        <v>0</v>
      </c>
      <c r="H118" s="145"/>
      <c r="I118" s="176">
        <f>I93</f>
        <v>0</v>
      </c>
      <c r="J118" s="145"/>
      <c r="K118" s="289">
        <f>K93</f>
        <v>0</v>
      </c>
      <c r="L118" s="290"/>
      <c r="M118" s="289">
        <f>M93</f>
        <v>0</v>
      </c>
      <c r="N118" s="290"/>
      <c r="O118" s="289">
        <f>O93</f>
        <v>0</v>
      </c>
      <c r="P118" s="290"/>
      <c r="Q118" s="291">
        <f>Q93</f>
        <v>0</v>
      </c>
      <c r="R118" s="270"/>
      <c r="BA118" s="20"/>
      <c r="BB118" s="20"/>
      <c r="BC118" s="20"/>
      <c r="BD118" s="20"/>
      <c r="BE118" s="20"/>
      <c r="BF118" s="20"/>
      <c r="BH118" s="20"/>
      <c r="BI118" s="20"/>
      <c r="BJ118" s="20"/>
      <c r="BK118" s="20"/>
      <c r="BL118" s="20"/>
      <c r="BM118" s="20"/>
      <c r="BN118" s="20"/>
      <c r="BO118" s="20"/>
      <c r="BW118" s="25" t="s">
        <v>413</v>
      </c>
      <c r="BX118" s="82">
        <f t="shared" si="24"/>
        <v>861.02800000000002</v>
      </c>
      <c r="BY118" s="82">
        <f t="shared" si="25"/>
        <v>4.7E-2</v>
      </c>
      <c r="BZ118" s="82">
        <f t="shared" si="26"/>
        <v>4.5999999999999999E-2</v>
      </c>
      <c r="CA118" s="84">
        <f t="shared" si="27"/>
        <v>6676.9834696966964</v>
      </c>
      <c r="CP118"/>
      <c r="CQ118"/>
      <c r="CU118" s="9"/>
      <c r="CV118" s="9"/>
      <c r="CW118" s="9"/>
      <c r="CX118" s="9"/>
      <c r="CY118" s="9"/>
      <c r="CZ118" s="9"/>
      <c r="DA118" s="9"/>
    </row>
    <row r="119" spans="2:105" s="19" customFormat="1" ht="15" hidden="1" customHeight="1" x14ac:dyDescent="0.25">
      <c r="B119"/>
      <c r="C119" s="148" t="s">
        <v>317</v>
      </c>
      <c r="D119" s="142"/>
      <c r="E119" s="139">
        <f>$E105*E$93</f>
        <v>0</v>
      </c>
      <c r="F119" s="140" t="s">
        <v>326</v>
      </c>
      <c r="G119" s="139">
        <f>$E105*G$93</f>
        <v>0</v>
      </c>
      <c r="H119" s="139"/>
      <c r="I119" s="139">
        <f>$E105*I$93</f>
        <v>0</v>
      </c>
      <c r="J119" s="139"/>
      <c r="K119" s="287">
        <f>$E105*K$93</f>
        <v>0</v>
      </c>
      <c r="L119" s="287"/>
      <c r="M119" s="287">
        <f>$E105*M$93</f>
        <v>0</v>
      </c>
      <c r="N119" s="287"/>
      <c r="O119" s="287">
        <f>$E105*O$93</f>
        <v>0</v>
      </c>
      <c r="P119" s="287"/>
      <c r="Q119" s="288">
        <f>$E105*Q$93</f>
        <v>0</v>
      </c>
      <c r="R119" s="270"/>
      <c r="T119"/>
      <c r="U119"/>
      <c r="BA119" s="20"/>
      <c r="BB119" s="20"/>
      <c r="BC119" s="20"/>
      <c r="BD119" s="20"/>
      <c r="BE119" s="20"/>
      <c r="BF119" s="20"/>
      <c r="BH119" s="20"/>
      <c r="BI119" s="20"/>
      <c r="BJ119" s="20"/>
      <c r="BK119" s="20"/>
      <c r="BL119" s="20"/>
      <c r="BM119" s="20"/>
      <c r="BN119" s="20"/>
      <c r="BO119" s="20"/>
      <c r="BW119" s="25" t="s">
        <v>414</v>
      </c>
      <c r="BX119" s="82">
        <f t="shared" si="24"/>
        <v>1185.595</v>
      </c>
      <c r="BY119" s="82">
        <f t="shared" si="25"/>
        <v>0.999</v>
      </c>
      <c r="BZ119" s="82">
        <f t="shared" si="26"/>
        <v>1.0669999999999999</v>
      </c>
      <c r="CA119" s="84">
        <f t="shared" si="27"/>
        <v>8058.0083044243147</v>
      </c>
      <c r="CP119"/>
      <c r="CQ119"/>
      <c r="CU119" s="9"/>
      <c r="CV119" s="9"/>
      <c r="CW119" s="9"/>
      <c r="CX119" s="9"/>
      <c r="CY119" s="9"/>
      <c r="CZ119" s="9"/>
      <c r="DA119" s="9"/>
    </row>
    <row r="120" spans="2:105" s="19" customFormat="1" ht="15" hidden="1" customHeight="1" x14ac:dyDescent="0.25">
      <c r="B120"/>
      <c r="C120" s="149" t="s">
        <v>318</v>
      </c>
      <c r="D120" s="143"/>
      <c r="E120" s="83">
        <f>$E106*E$93</f>
        <v>0</v>
      </c>
      <c r="F120" s="9" t="s">
        <v>326</v>
      </c>
      <c r="G120" s="83">
        <f>$E106*G$93</f>
        <v>0</v>
      </c>
      <c r="H120" s="83"/>
      <c r="I120" s="83">
        <f>$E106*I$93</f>
        <v>0</v>
      </c>
      <c r="J120" s="83"/>
      <c r="K120" s="275">
        <f>$E106*K$93</f>
        <v>0</v>
      </c>
      <c r="L120" s="275"/>
      <c r="M120" s="275">
        <f>$E106*M$93</f>
        <v>0</v>
      </c>
      <c r="N120" s="275"/>
      <c r="O120" s="275">
        <f>$E106*O$93</f>
        <v>0</v>
      </c>
      <c r="P120" s="275"/>
      <c r="Q120" s="276">
        <f>$E106*Q$93</f>
        <v>0</v>
      </c>
      <c r="R120" s="270"/>
      <c r="T120"/>
      <c r="U120"/>
      <c r="BA120" s="20"/>
      <c r="BB120" s="20"/>
      <c r="BC120" s="20"/>
      <c r="BD120" s="20"/>
      <c r="BE120" s="20"/>
      <c r="BF120" s="20"/>
      <c r="BH120" s="20"/>
      <c r="BI120" s="20"/>
      <c r="BJ120" s="20"/>
      <c r="BK120" s="20"/>
      <c r="BL120" s="20"/>
      <c r="BM120" s="20"/>
      <c r="BN120" s="20"/>
      <c r="BO120" s="20"/>
      <c r="BW120" s="25" t="s">
        <v>415</v>
      </c>
      <c r="BX120" s="82">
        <f t="shared" si="24"/>
        <v>1694.5409999999999</v>
      </c>
      <c r="BY120" s="82">
        <f t="shared" si="25"/>
        <v>0.36799999999999999</v>
      </c>
      <c r="BZ120" s="82">
        <f t="shared" si="26"/>
        <v>0.39900000000000002</v>
      </c>
      <c r="CA120" s="84">
        <f t="shared" si="27"/>
        <v>10192.34642360454</v>
      </c>
      <c r="CP120"/>
      <c r="CQ120"/>
      <c r="CU120" s="9"/>
      <c r="CV120" s="9"/>
      <c r="CW120" s="9"/>
      <c r="CX120" s="9"/>
      <c r="CY120" s="9"/>
      <c r="CZ120" s="9"/>
      <c r="DA120" s="9"/>
    </row>
    <row r="121" spans="2:105" s="19" customFormat="1" ht="15" hidden="1" customHeight="1" thickBot="1" x14ac:dyDescent="0.3">
      <c r="B121"/>
      <c r="C121" s="150" t="s">
        <v>319</v>
      </c>
      <c r="D121" s="151"/>
      <c r="E121" s="152">
        <f>$E107*E$93</f>
        <v>0</v>
      </c>
      <c r="F121" s="153" t="s">
        <v>326</v>
      </c>
      <c r="G121" s="152">
        <f>$E107*G$93</f>
        <v>0</v>
      </c>
      <c r="H121" s="152"/>
      <c r="I121" s="152">
        <f>$E107*I$93</f>
        <v>0</v>
      </c>
      <c r="J121" s="152"/>
      <c r="K121" s="277">
        <f>$E107*K$93</f>
        <v>0</v>
      </c>
      <c r="L121" s="277"/>
      <c r="M121" s="277">
        <f>$E107*M$93</f>
        <v>0</v>
      </c>
      <c r="N121" s="277"/>
      <c r="O121" s="277">
        <f>$E107*O$93</f>
        <v>0</v>
      </c>
      <c r="P121" s="277"/>
      <c r="Q121" s="279">
        <f>$E107*Q$93</f>
        <v>0</v>
      </c>
      <c r="R121" s="270"/>
      <c r="T121"/>
      <c r="U121"/>
      <c r="BA121" s="20"/>
      <c r="BB121" s="20"/>
      <c r="BC121" s="20"/>
      <c r="BD121" s="20"/>
      <c r="BE121" s="20"/>
      <c r="BF121" s="20"/>
      <c r="BH121" s="20"/>
      <c r="BI121" s="20"/>
      <c r="BJ121" s="20"/>
      <c r="BK121" s="20"/>
      <c r="BL121" s="20"/>
      <c r="BM121" s="20"/>
      <c r="BN121" s="20"/>
      <c r="BO121" s="20"/>
      <c r="BW121" s="25" t="s">
        <v>416</v>
      </c>
      <c r="BX121" s="82">
        <f t="shared" si="24"/>
        <v>1502.559</v>
      </c>
      <c r="BY121" s="82">
        <f t="shared" si="25"/>
        <v>9.8000000000000004E-2</v>
      </c>
      <c r="BZ121" s="82">
        <f t="shared" si="26"/>
        <v>9.6000000000000002E-2</v>
      </c>
      <c r="CA121" s="84">
        <f t="shared" si="27"/>
        <v>8490.139813674894</v>
      </c>
      <c r="CP121"/>
      <c r="CQ121"/>
      <c r="CU121" s="9"/>
      <c r="CV121" s="9"/>
      <c r="CW121" s="9"/>
      <c r="CX121" s="9"/>
      <c r="CY121" s="9"/>
      <c r="CZ121" s="9"/>
      <c r="DA121" s="9"/>
    </row>
    <row r="122" spans="2:105" s="19" customFormat="1" ht="15" hidden="1" customHeight="1" x14ac:dyDescent="0.25">
      <c r="B122"/>
      <c r="C122" s="144" t="s">
        <v>344</v>
      </c>
      <c r="D122" s="145"/>
      <c r="E122" s="146">
        <f>E94/1000*$E$72</f>
        <v>0</v>
      </c>
      <c r="F122" s="241" t="s">
        <v>11</v>
      </c>
      <c r="G122" s="146">
        <f>G94/1000*$E$72</f>
        <v>0</v>
      </c>
      <c r="H122" s="147"/>
      <c r="I122" s="146">
        <f>I94/1000*$E$72</f>
        <v>0</v>
      </c>
      <c r="J122" s="147"/>
      <c r="K122" s="284">
        <f>K94/1000*$E$72</f>
        <v>0</v>
      </c>
      <c r="L122" s="285"/>
      <c r="M122" s="284">
        <f>M94/1000*$E$72</f>
        <v>0</v>
      </c>
      <c r="N122" s="285"/>
      <c r="O122" s="284">
        <f>O94/1000*$E$72</f>
        <v>0</v>
      </c>
      <c r="P122" s="285"/>
      <c r="Q122" s="286">
        <f>Q94/1000*$E$72</f>
        <v>0</v>
      </c>
      <c r="R122" s="270"/>
      <c r="T122"/>
      <c r="U122"/>
      <c r="BA122" s="20"/>
      <c r="BB122" s="20"/>
      <c r="BC122" s="20"/>
      <c r="BD122" s="20"/>
      <c r="BE122" s="20"/>
      <c r="BF122" s="20"/>
      <c r="BH122" s="20"/>
      <c r="BI122" s="20"/>
      <c r="BJ122" s="20"/>
      <c r="BK122" s="20"/>
      <c r="BL122" s="20"/>
      <c r="BM122" s="20"/>
      <c r="BN122" s="20"/>
      <c r="BO122" s="20"/>
      <c r="BW122" s="25" t="s">
        <v>417</v>
      </c>
      <c r="BX122" s="82">
        <f t="shared" si="24"/>
        <v>1098.3530000000001</v>
      </c>
      <c r="BY122" s="82">
        <f t="shared" si="25"/>
        <v>0.14499999999999999</v>
      </c>
      <c r="BZ122" s="82">
        <f t="shared" si="26"/>
        <v>0.14000000000000001</v>
      </c>
      <c r="CA122" s="84">
        <f t="shared" si="27"/>
        <v>5646.9438032797243</v>
      </c>
      <c r="CP122"/>
      <c r="CQ122"/>
      <c r="CU122" s="9"/>
      <c r="CV122" s="9"/>
      <c r="CW122" s="9"/>
      <c r="CX122" s="9"/>
      <c r="CY122" s="9"/>
      <c r="CZ122" s="9"/>
      <c r="DA122" s="9"/>
    </row>
    <row r="123" spans="2:105" s="19" customFormat="1" ht="15" hidden="1" customHeight="1" x14ac:dyDescent="0.25">
      <c r="B123"/>
      <c r="C123" s="148" t="s">
        <v>320</v>
      </c>
      <c r="D123" s="142"/>
      <c r="E123" s="139">
        <f>E$94*$E108/1000</f>
        <v>0</v>
      </c>
      <c r="F123" s="140" t="s">
        <v>326</v>
      </c>
      <c r="G123" s="139">
        <f>G$94*$E108/1000</f>
        <v>0</v>
      </c>
      <c r="H123" s="139"/>
      <c r="I123" s="139">
        <f>I$94*$E108/1000</f>
        <v>0</v>
      </c>
      <c r="J123" s="139"/>
      <c r="K123" s="287">
        <f>K$94*$E108/1000</f>
        <v>0</v>
      </c>
      <c r="L123" s="287"/>
      <c r="M123" s="287">
        <f>M$94*$E108/1000</f>
        <v>0</v>
      </c>
      <c r="N123" s="287"/>
      <c r="O123" s="287">
        <f>O$94*$E108/1000</f>
        <v>0</v>
      </c>
      <c r="P123" s="287"/>
      <c r="Q123" s="288">
        <f>Q$94*$E108/1000</f>
        <v>0</v>
      </c>
      <c r="R123" s="270"/>
      <c r="T123"/>
      <c r="U123"/>
      <c r="BA123" s="20"/>
      <c r="BB123" s="20"/>
      <c r="BC123" s="20"/>
      <c r="BD123" s="20"/>
      <c r="BE123" s="20"/>
      <c r="BF123" s="20"/>
      <c r="BH123" s="20"/>
      <c r="BI123" s="20"/>
      <c r="BJ123" s="20"/>
      <c r="BK123" s="20"/>
      <c r="BL123" s="20"/>
      <c r="BM123" s="20"/>
      <c r="BN123" s="20"/>
      <c r="BO123" s="20"/>
      <c r="BW123" s="25" t="s">
        <v>418</v>
      </c>
      <c r="BX123" s="82">
        <f t="shared" si="24"/>
        <v>488.88799999999998</v>
      </c>
      <c r="BY123" s="82">
        <f t="shared" si="25"/>
        <v>7.3999999999999996E-2</v>
      </c>
      <c r="BZ123" s="82">
        <f t="shared" si="26"/>
        <v>7.1999999999999995E-2</v>
      </c>
      <c r="CA123" s="84">
        <f t="shared" si="27"/>
        <v>4627.2947044247685</v>
      </c>
      <c r="CU123" s="9"/>
      <c r="CV123" s="9"/>
      <c r="CW123" s="9"/>
      <c r="CX123" s="9"/>
      <c r="CY123" s="9"/>
      <c r="CZ123" s="9"/>
      <c r="DA123" s="9"/>
    </row>
    <row r="124" spans="2:105" ht="15" hidden="1" customHeight="1" x14ac:dyDescent="0.25">
      <c r="C124" s="149" t="s">
        <v>321</v>
      </c>
      <c r="D124" s="143"/>
      <c r="E124" s="83">
        <f>E$94*$E109/1000</f>
        <v>0</v>
      </c>
      <c r="F124" s="9" t="s">
        <v>326</v>
      </c>
      <c r="G124" s="83">
        <f>G$94*$E109/1000</f>
        <v>0</v>
      </c>
      <c r="H124" s="83"/>
      <c r="I124" s="83">
        <f>I$94*$E109/1000</f>
        <v>0</v>
      </c>
      <c r="J124" s="83"/>
      <c r="K124" s="275">
        <f>K$94*$E109/1000</f>
        <v>0</v>
      </c>
      <c r="L124" s="275"/>
      <c r="M124" s="275">
        <f>M$94*$E109/1000</f>
        <v>0</v>
      </c>
      <c r="N124" s="275"/>
      <c r="O124" s="275">
        <f>O$94*$E109/1000</f>
        <v>0</v>
      </c>
      <c r="P124" s="275"/>
      <c r="Q124" s="276">
        <f>Q$94*$E109/1000</f>
        <v>0</v>
      </c>
      <c r="R124" s="270"/>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G124" s="19"/>
      <c r="BP124" s="19"/>
      <c r="BQ124" s="19"/>
      <c r="BR124" s="19"/>
      <c r="BS124" s="19"/>
      <c r="BT124" s="19"/>
      <c r="BU124" s="19"/>
      <c r="BW124" s="25" t="s">
        <v>419</v>
      </c>
      <c r="BX124" s="82">
        <f t="shared" si="24"/>
        <v>715.24099999999999</v>
      </c>
      <c r="BY124" s="82">
        <f t="shared" si="25"/>
        <v>0.152</v>
      </c>
      <c r="BZ124" s="82">
        <f t="shared" si="26"/>
        <v>0.14799999999999999</v>
      </c>
      <c r="CA124" s="84">
        <f t="shared" si="27"/>
        <v>4209.342332043957</v>
      </c>
      <c r="CC124" s="19"/>
      <c r="CD124" s="19"/>
      <c r="CE124" s="19"/>
      <c r="CF124" s="19"/>
      <c r="CG124" s="19"/>
      <c r="CH124" s="19"/>
      <c r="CJ124" s="19"/>
      <c r="CK124" s="19"/>
      <c r="CL124" s="19"/>
      <c r="CM124" s="19"/>
      <c r="CN124" s="19"/>
      <c r="CO124" s="19"/>
      <c r="CR124" s="19"/>
      <c r="CS124" s="19"/>
    </row>
    <row r="125" spans="2:105" s="19" customFormat="1" ht="15" hidden="1" customHeight="1" thickBot="1" x14ac:dyDescent="0.3">
      <c r="B125"/>
      <c r="C125" s="150" t="s">
        <v>322</v>
      </c>
      <c r="D125" s="151"/>
      <c r="E125" s="152">
        <f>E$94*$E110/1000</f>
        <v>0</v>
      </c>
      <c r="F125" s="153" t="s">
        <v>326</v>
      </c>
      <c r="G125" s="152">
        <f>G$94*$E110/1000</f>
        <v>0</v>
      </c>
      <c r="H125" s="152"/>
      <c r="I125" s="152">
        <f>I$94*$E110/1000</f>
        <v>0</v>
      </c>
      <c r="J125" s="152"/>
      <c r="K125" s="277">
        <f>K$94*$E110/1000</f>
        <v>0</v>
      </c>
      <c r="L125" s="277"/>
      <c r="M125" s="277">
        <f>M$94*$E110/1000</f>
        <v>0</v>
      </c>
      <c r="N125" s="277"/>
      <c r="O125" s="277">
        <f>O$94*$E110/1000</f>
        <v>0</v>
      </c>
      <c r="P125" s="277"/>
      <c r="Q125" s="279">
        <f>Q$94*$E110/1000</f>
        <v>0</v>
      </c>
      <c r="R125" s="270"/>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s="20"/>
      <c r="BB125" s="20"/>
      <c r="BC125" s="20"/>
      <c r="BD125" s="20"/>
      <c r="BE125" s="20"/>
      <c r="BF125" s="20"/>
      <c r="BG125"/>
      <c r="BH125" s="20"/>
      <c r="BI125" s="20"/>
      <c r="BJ125" s="20"/>
      <c r="BK125" s="20"/>
      <c r="BL125" s="20"/>
      <c r="BM125" s="20"/>
      <c r="BN125" s="20"/>
      <c r="BO125" s="20"/>
      <c r="BP125"/>
      <c r="BQ125"/>
      <c r="BR125"/>
      <c r="BS125"/>
      <c r="BT125"/>
      <c r="BU125"/>
      <c r="BW125" s="25" t="s">
        <v>420</v>
      </c>
      <c r="BX125" s="82">
        <f t="shared" si="24"/>
        <v>553.80100000000004</v>
      </c>
      <c r="BY125" s="82">
        <f t="shared" si="25"/>
        <v>4.8000000000000001E-2</v>
      </c>
      <c r="BZ125" s="82">
        <f t="shared" si="26"/>
        <v>4.5999999999999999E-2</v>
      </c>
      <c r="CA125" s="84">
        <f t="shared" si="27"/>
        <v>4664.8631288977213</v>
      </c>
      <c r="CC125"/>
      <c r="CD125"/>
      <c r="CE125"/>
      <c r="CF125"/>
      <c r="CG125"/>
      <c r="CH125"/>
      <c r="CJ125"/>
      <c r="CK125"/>
      <c r="CL125"/>
      <c r="CM125"/>
      <c r="CN125"/>
      <c r="CO125" s="3"/>
      <c r="CP125"/>
      <c r="CQ125"/>
      <c r="CR125" s="3"/>
      <c r="CS125"/>
      <c r="CU125" s="9"/>
      <c r="CV125" s="9"/>
      <c r="CW125" s="9"/>
      <c r="CX125" s="9"/>
      <c r="CY125" s="9"/>
      <c r="CZ125" s="9"/>
      <c r="DA125" s="9"/>
    </row>
    <row r="126" spans="2:105" s="19" customFormat="1" ht="15" hidden="1" customHeight="1" x14ac:dyDescent="0.25">
      <c r="B126"/>
      <c r="C126" s="144" t="s">
        <v>345</v>
      </c>
      <c r="D126" s="145"/>
      <c r="E126" s="146">
        <f>E95/1000*$E$76</f>
        <v>0</v>
      </c>
      <c r="F126" s="241" t="s">
        <v>11</v>
      </c>
      <c r="G126" s="146">
        <f>G95/1000*$E$76</f>
        <v>0</v>
      </c>
      <c r="H126" s="147"/>
      <c r="I126" s="146">
        <f>I95/1000*$E$76</f>
        <v>0</v>
      </c>
      <c r="J126" s="147"/>
      <c r="K126" s="284">
        <f>K95/1000*$E$76</f>
        <v>0</v>
      </c>
      <c r="L126" s="285"/>
      <c r="M126" s="284">
        <f>M95/1000*$E$76</f>
        <v>0</v>
      </c>
      <c r="N126" s="285"/>
      <c r="O126" s="284">
        <f>O95/1000*$E$76</f>
        <v>0</v>
      </c>
      <c r="P126" s="285"/>
      <c r="Q126" s="286">
        <f>Q95/1000*$E$76</f>
        <v>0</v>
      </c>
      <c r="R126" s="270"/>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s="20"/>
      <c r="BB126" s="20"/>
      <c r="BC126" s="20"/>
      <c r="BD126" s="20"/>
      <c r="BE126" s="20"/>
      <c r="BF126" s="20"/>
      <c r="BG126"/>
      <c r="BH126" s="20"/>
      <c r="BI126" s="20"/>
      <c r="BJ126" s="20"/>
      <c r="BK126" s="20"/>
      <c r="BL126" s="20"/>
      <c r="BM126" s="20"/>
      <c r="BN126" s="20"/>
      <c r="BO126" s="20"/>
      <c r="BP126"/>
      <c r="BQ126"/>
      <c r="BR126"/>
      <c r="BS126"/>
      <c r="BT126"/>
      <c r="BU126"/>
      <c r="BW126" s="25" t="s">
        <v>421</v>
      </c>
      <c r="BX126" s="82">
        <f t="shared" si="24"/>
        <v>1208.9749999999999</v>
      </c>
      <c r="BY126" s="82">
        <f t="shared" si="25"/>
        <v>0.09</v>
      </c>
      <c r="BZ126" s="82">
        <f t="shared" si="26"/>
        <v>8.3000000000000004E-2</v>
      </c>
      <c r="CA126" s="84">
        <f t="shared" si="27"/>
        <v>10208.549102301366</v>
      </c>
      <c r="CC126"/>
      <c r="CD126"/>
      <c r="CE126"/>
      <c r="CF126"/>
      <c r="CG126"/>
      <c r="CH126"/>
      <c r="CJ126"/>
      <c r="CK126"/>
      <c r="CL126"/>
      <c r="CM126"/>
      <c r="CN126"/>
      <c r="CO126" s="3"/>
      <c r="CP126"/>
      <c r="CQ126"/>
      <c r="CR126" s="3"/>
      <c r="CS126"/>
      <c r="CU126" s="9"/>
      <c r="CV126" s="9"/>
      <c r="CW126" s="9"/>
      <c r="CX126" s="9"/>
      <c r="CY126" s="9"/>
      <c r="CZ126" s="9"/>
      <c r="DA126" s="9"/>
    </row>
    <row r="127" spans="2:105" s="19" customFormat="1" ht="15" hidden="1" customHeight="1" x14ac:dyDescent="0.25">
      <c r="B127"/>
      <c r="C127" s="148" t="s">
        <v>323</v>
      </c>
      <c r="D127" s="142"/>
      <c r="E127" s="139">
        <f>E$95*$E111/1000</f>
        <v>0</v>
      </c>
      <c r="F127" s="140" t="s">
        <v>326</v>
      </c>
      <c r="G127" s="139">
        <f>G$95*$E111/1000</f>
        <v>0</v>
      </c>
      <c r="H127" s="139"/>
      <c r="I127" s="139">
        <f>I$95*$E111/1000</f>
        <v>0</v>
      </c>
      <c r="J127" s="139"/>
      <c r="K127" s="287">
        <f>K$95*$E111/1000</f>
        <v>0</v>
      </c>
      <c r="L127" s="287"/>
      <c r="M127" s="287">
        <f>M$95*$E111/1000</f>
        <v>0</v>
      </c>
      <c r="N127" s="287"/>
      <c r="O127" s="287">
        <f>O$95*$E111/1000</f>
        <v>0</v>
      </c>
      <c r="P127" s="287"/>
      <c r="Q127" s="288">
        <f>Q$95*$E111/1000</f>
        <v>0</v>
      </c>
      <c r="R127" s="270"/>
      <c r="T127"/>
      <c r="U127"/>
      <c r="BA127" s="20"/>
      <c r="BB127" s="20"/>
      <c r="BC127" s="20"/>
      <c r="BD127" s="20"/>
      <c r="BE127" s="20"/>
      <c r="BF127" s="20"/>
      <c r="BH127" s="20"/>
      <c r="BI127" s="20"/>
      <c r="BJ127" s="20"/>
      <c r="BK127" s="20"/>
      <c r="BL127" s="20"/>
      <c r="BM127" s="20"/>
      <c r="BN127" s="20"/>
      <c r="BO127" s="20"/>
      <c r="BW127" s="25" t="s">
        <v>422</v>
      </c>
      <c r="BX127" s="82">
        <f t="shared" si="24"/>
        <v>232.30500000000001</v>
      </c>
      <c r="BY127" s="82">
        <f t="shared" si="25"/>
        <v>5.2999999999999999E-2</v>
      </c>
      <c r="BZ127" s="82">
        <f t="shared" si="26"/>
        <v>4.9000000000000002E-2</v>
      </c>
      <c r="CA127" s="84">
        <f t="shared" si="27"/>
        <v>2087.5938521260177</v>
      </c>
      <c r="CP127"/>
      <c r="CQ127"/>
      <c r="CU127" s="9"/>
      <c r="CV127" s="9"/>
      <c r="CW127" s="9"/>
      <c r="CX127" s="9"/>
      <c r="CY127" s="9"/>
      <c r="CZ127" s="9"/>
      <c r="DA127" s="9"/>
    </row>
    <row r="128" spans="2:105" s="19" customFormat="1" ht="15" hidden="1" customHeight="1" collapsed="1" x14ac:dyDescent="0.25">
      <c r="B128"/>
      <c r="C128" s="149" t="s">
        <v>324</v>
      </c>
      <c r="D128" s="143"/>
      <c r="E128" s="83">
        <f>E$95*$E112/1000</f>
        <v>0</v>
      </c>
      <c r="F128" s="9" t="s">
        <v>326</v>
      </c>
      <c r="G128" s="83">
        <f>G$95*$E112/1000</f>
        <v>0</v>
      </c>
      <c r="H128" s="83"/>
      <c r="I128" s="83">
        <f>I$95*$E112/1000</f>
        <v>0</v>
      </c>
      <c r="J128" s="83"/>
      <c r="K128" s="275">
        <f>K$95*$E112/1000</f>
        <v>0</v>
      </c>
      <c r="L128" s="275"/>
      <c r="M128" s="275">
        <f>M$95*$E112/1000</f>
        <v>0</v>
      </c>
      <c r="N128" s="275"/>
      <c r="O128" s="275">
        <f>O$95*$E112/1000</f>
        <v>0</v>
      </c>
      <c r="P128" s="275"/>
      <c r="Q128" s="276">
        <f>Q$95*$E112/1000</f>
        <v>0</v>
      </c>
      <c r="R128" s="270"/>
      <c r="T128"/>
      <c r="U128"/>
      <c r="BA128" s="20"/>
      <c r="BB128" s="20"/>
      <c r="BC128" s="20"/>
      <c r="BD128" s="20"/>
      <c r="BE128" s="20"/>
      <c r="BF128" s="20"/>
      <c r="BH128" s="20"/>
      <c r="BI128" s="20"/>
      <c r="BJ128" s="20"/>
      <c r="BK128" s="20"/>
      <c r="BL128" s="20"/>
      <c r="BM128" s="20"/>
      <c r="BN128" s="20"/>
      <c r="BO128" s="20"/>
      <c r="BW128" s="25" t="s">
        <v>423</v>
      </c>
      <c r="BX128" s="82">
        <f t="shared" si="24"/>
        <v>695.03399999999999</v>
      </c>
      <c r="BY128" s="82">
        <f t="shared" si="25"/>
        <v>6.5000000000000002E-2</v>
      </c>
      <c r="BZ128" s="82">
        <f t="shared" si="26"/>
        <v>5.8999999999999997E-2</v>
      </c>
      <c r="CA128" s="84">
        <f t="shared" si="27"/>
        <v>4917.7909389948736</v>
      </c>
      <c r="CP128"/>
      <c r="CQ128"/>
      <c r="CU128" s="9"/>
      <c r="CV128" s="9"/>
      <c r="CW128" s="9"/>
      <c r="CX128" s="9"/>
      <c r="CY128" s="9"/>
      <c r="CZ128" s="9"/>
      <c r="DA128" s="9"/>
    </row>
    <row r="129" spans="2:105" s="19" customFormat="1" ht="15" hidden="1" customHeight="1" thickBot="1" x14ac:dyDescent="0.3">
      <c r="B129"/>
      <c r="C129" s="150" t="s">
        <v>325</v>
      </c>
      <c r="D129" s="151"/>
      <c r="E129" s="152">
        <f>E$95*$E113/1000</f>
        <v>0</v>
      </c>
      <c r="F129" s="153" t="s">
        <v>326</v>
      </c>
      <c r="G129" s="152">
        <f>G$95*$E113/1000</f>
        <v>0</v>
      </c>
      <c r="H129" s="152"/>
      <c r="I129" s="152">
        <f>I$95*$E113/1000</f>
        <v>0</v>
      </c>
      <c r="J129" s="152"/>
      <c r="K129" s="277">
        <f>K$95*$E113/1000</f>
        <v>0</v>
      </c>
      <c r="L129" s="277"/>
      <c r="M129" s="277">
        <f>M$95*$E113/1000</f>
        <v>0</v>
      </c>
      <c r="N129" s="277"/>
      <c r="O129" s="277">
        <f>O$95*$E113/1000</f>
        <v>0</v>
      </c>
      <c r="P129" s="277"/>
      <c r="Q129" s="279">
        <f>Q$95*$E113/1000</f>
        <v>0</v>
      </c>
      <c r="R129" s="270"/>
      <c r="T129"/>
      <c r="U129"/>
      <c r="BA129" s="20"/>
      <c r="BB129" s="20"/>
      <c r="BC129" s="20"/>
      <c r="BD129" s="20"/>
      <c r="BE129" s="20"/>
      <c r="BF129" s="20"/>
      <c r="BH129" s="20"/>
      <c r="BI129" s="20"/>
      <c r="BJ129" s="20"/>
      <c r="BK129" s="20"/>
      <c r="BL129" s="20"/>
      <c r="BM129" s="20"/>
      <c r="BN129" s="20"/>
      <c r="BO129" s="20"/>
      <c r="BW129" s="25" t="s">
        <v>424</v>
      </c>
      <c r="BX129" s="82">
        <f t="shared" si="24"/>
        <v>1189.335</v>
      </c>
      <c r="BY129" s="82">
        <f t="shared" si="25"/>
        <v>9.4E-2</v>
      </c>
      <c r="BZ129" s="82">
        <f t="shared" si="26"/>
        <v>9.2999999999999999E-2</v>
      </c>
      <c r="CA129" s="84">
        <f t="shared" si="27"/>
        <v>7032.8061857624416</v>
      </c>
      <c r="CP129"/>
      <c r="CQ129"/>
      <c r="CU129" s="9"/>
      <c r="CV129" s="9"/>
      <c r="CW129" s="9"/>
      <c r="CX129" s="9"/>
      <c r="CY129" s="9"/>
      <c r="CZ129" s="9"/>
      <c r="DA129" s="9"/>
    </row>
    <row r="130" spans="2:105" s="19" customFormat="1" ht="15" hidden="1" customHeight="1" x14ac:dyDescent="0.25">
      <c r="C130" s="154" t="s">
        <v>327</v>
      </c>
      <c r="D130" s="155"/>
      <c r="E130" s="156">
        <f>E115+E119+E123+E127</f>
        <v>0</v>
      </c>
      <c r="F130" s="157" t="s">
        <v>326</v>
      </c>
      <c r="G130" s="156">
        <f>G115+G119+G123+G127</f>
        <v>0</v>
      </c>
      <c r="H130" s="156"/>
      <c r="I130" s="156">
        <f>I115+I119+I123+I127</f>
        <v>0</v>
      </c>
      <c r="J130" s="156"/>
      <c r="K130" s="272">
        <f>K115+K119+K123+K127</f>
        <v>0</v>
      </c>
      <c r="L130" s="272"/>
      <c r="M130" s="272">
        <f>M115+M119+M123+M127</f>
        <v>0</v>
      </c>
      <c r="N130" s="272"/>
      <c r="O130" s="272">
        <f>O115+O119+O123+O127</f>
        <v>0</v>
      </c>
      <c r="P130" s="272"/>
      <c r="Q130" s="274">
        <f>Q115+Q119+Q123+Q127</f>
        <v>0</v>
      </c>
      <c r="R130" s="270"/>
      <c r="T130"/>
      <c r="U130"/>
      <c r="BA130" s="20"/>
      <c r="BB130" s="20"/>
      <c r="BC130" s="20"/>
      <c r="BD130" s="20"/>
      <c r="BE130" s="20"/>
      <c r="BF130" s="20"/>
      <c r="BH130" s="20"/>
      <c r="BI130" s="20"/>
      <c r="BJ130" s="20"/>
      <c r="BK130" s="20"/>
      <c r="BL130" s="20"/>
      <c r="BM130" s="20"/>
      <c r="BN130" s="20"/>
      <c r="BO130" s="20"/>
      <c r="BW130" s="25" t="s">
        <v>425</v>
      </c>
      <c r="BX130" s="82">
        <f t="shared" si="24"/>
        <v>1067.6790000000001</v>
      </c>
      <c r="BY130" s="82">
        <f t="shared" si="25"/>
        <v>0.13700000000000001</v>
      </c>
      <c r="BZ130" s="82">
        <f t="shared" si="26"/>
        <v>9.5000000000000001E-2</v>
      </c>
      <c r="CA130" s="84">
        <f t="shared" si="27"/>
        <v>6091.7080536603917</v>
      </c>
      <c r="CP130"/>
      <c r="CQ130"/>
      <c r="CU130" s="9"/>
      <c r="CV130" s="9"/>
      <c r="CW130" s="9"/>
      <c r="CX130" s="9"/>
      <c r="CY130" s="9"/>
      <c r="CZ130" s="9"/>
      <c r="DA130" s="9"/>
    </row>
    <row r="131" spans="2:105" ht="15" hidden="1" customHeight="1" x14ac:dyDescent="0.25">
      <c r="B131" s="19"/>
      <c r="C131" s="149" t="s">
        <v>328</v>
      </c>
      <c r="D131" s="143"/>
      <c r="E131" s="83">
        <f>E116+E120+E124+E128</f>
        <v>0</v>
      </c>
      <c r="F131" s="9" t="s">
        <v>326</v>
      </c>
      <c r="G131" s="83">
        <f>G116+G120+G124+G128</f>
        <v>0</v>
      </c>
      <c r="H131" s="83"/>
      <c r="I131" s="83">
        <f>I116+I120+I124+I128</f>
        <v>0</v>
      </c>
      <c r="J131" s="83"/>
      <c r="K131" s="275">
        <f>K116+K120+K124+K128</f>
        <v>0</v>
      </c>
      <c r="L131" s="275"/>
      <c r="M131" s="275">
        <f>M116+M120+M124+M128</f>
        <v>0</v>
      </c>
      <c r="N131" s="275"/>
      <c r="O131" s="275">
        <f>O116+O120+O124+O128</f>
        <v>0</v>
      </c>
      <c r="P131" s="275"/>
      <c r="Q131" s="276">
        <f>Q116+Q120+Q124+Q128</f>
        <v>0</v>
      </c>
      <c r="R131" s="270"/>
      <c r="BW131" s="25" t="s">
        <v>426</v>
      </c>
      <c r="BX131" s="82">
        <f t="shared" si="24"/>
        <v>1242.6110000000001</v>
      </c>
      <c r="BY131" s="82">
        <f t="shared" si="25"/>
        <v>9.6000000000000002E-2</v>
      </c>
      <c r="BZ131" s="82">
        <f t="shared" si="26"/>
        <v>9.1999999999999998E-2</v>
      </c>
      <c r="CA131" s="84">
        <f t="shared" si="27"/>
        <v>6949.2185167203406</v>
      </c>
    </row>
    <row r="132" spans="2:105" ht="15" hidden="1" customHeight="1" thickBot="1" x14ac:dyDescent="0.3">
      <c r="B132" s="19"/>
      <c r="C132" s="150" t="s">
        <v>329</v>
      </c>
      <c r="D132" s="151"/>
      <c r="E132" s="152">
        <f>E117+E121+E125+E129</f>
        <v>0</v>
      </c>
      <c r="F132" s="153" t="s">
        <v>326</v>
      </c>
      <c r="G132" s="152">
        <f>G117+G121+G125+G129</f>
        <v>0</v>
      </c>
      <c r="H132" s="152"/>
      <c r="I132" s="152">
        <f>I117+I121+I125+I129</f>
        <v>0</v>
      </c>
      <c r="J132" s="152"/>
      <c r="K132" s="277">
        <f>K117+K121+K125+K129</f>
        <v>0</v>
      </c>
      <c r="L132" s="277"/>
      <c r="M132" s="277">
        <f>M117+M121+M125+M129</f>
        <v>0</v>
      </c>
      <c r="N132" s="277"/>
      <c r="O132" s="277">
        <f>O117+O121+O125+O129</f>
        <v>0</v>
      </c>
      <c r="P132" s="277"/>
      <c r="Q132" s="279">
        <f>Q117+Q121+Q125+Q129</f>
        <v>0</v>
      </c>
      <c r="R132" s="270"/>
      <c r="BW132" s="25" t="s">
        <v>427</v>
      </c>
      <c r="BX132" s="82">
        <f t="shared" si="24"/>
        <v>1069.971</v>
      </c>
      <c r="BY132" s="82">
        <f t="shared" si="25"/>
        <v>0.10100000000000001</v>
      </c>
      <c r="BZ132" s="82">
        <f t="shared" si="26"/>
        <v>0.10100000000000001</v>
      </c>
      <c r="CA132" s="84">
        <f t="shared" si="27"/>
        <v>5578.5289149889513</v>
      </c>
    </row>
    <row r="133" spans="2:105" s="19" customFormat="1" ht="15" hidden="1" customHeight="1" x14ac:dyDescent="0.25">
      <c r="C133" s="154" t="s">
        <v>359</v>
      </c>
      <c r="D133" s="155"/>
      <c r="E133" s="156">
        <f>-(E130-$E130)</f>
        <v>0</v>
      </c>
      <c r="F133" s="157" t="s">
        <v>326</v>
      </c>
      <c r="G133" s="156">
        <f>-(G130-$E130)</f>
        <v>0</v>
      </c>
      <c r="H133" s="156"/>
      <c r="I133" s="156">
        <f>-(I130-$E130)</f>
        <v>0</v>
      </c>
      <c r="J133" s="156"/>
      <c r="K133" s="272">
        <f>-(K130-$E130)</f>
        <v>0</v>
      </c>
      <c r="L133" s="272"/>
      <c r="M133" s="272">
        <f>-(M130-$E130)</f>
        <v>0</v>
      </c>
      <c r="N133" s="272"/>
      <c r="O133" s="272">
        <f>-(O130-$E130)</f>
        <v>0</v>
      </c>
      <c r="P133" s="272"/>
      <c r="Q133" s="274">
        <f>-(Q130-$E130)</f>
        <v>0</v>
      </c>
      <c r="R133" s="270"/>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s="20"/>
      <c r="BB133" s="20"/>
      <c r="BC133" s="20"/>
      <c r="BD133" s="20"/>
      <c r="BE133" s="20"/>
      <c r="BF133" s="20"/>
      <c r="BG133"/>
      <c r="BH133" s="20"/>
      <c r="BI133" s="20"/>
      <c r="BJ133" s="20"/>
      <c r="BK133" s="20"/>
      <c r="BL133" s="20"/>
      <c r="BM133" s="20"/>
      <c r="BN133" s="20"/>
      <c r="BO133" s="20"/>
      <c r="BP133"/>
      <c r="BQ133"/>
      <c r="BR133"/>
      <c r="BS133"/>
      <c r="BT133"/>
      <c r="BU133"/>
      <c r="BW133" s="25" t="s">
        <v>428</v>
      </c>
      <c r="BX133" s="82">
        <f t="shared" si="24"/>
        <v>1001.985</v>
      </c>
      <c r="BY133" s="82">
        <f t="shared" si="25"/>
        <v>0.108</v>
      </c>
      <c r="BZ133" s="82">
        <f t="shared" si="26"/>
        <v>0.108</v>
      </c>
      <c r="CA133" s="84">
        <f t="shared" si="27"/>
        <v>6536.8260638105021</v>
      </c>
      <c r="CC133"/>
      <c r="CD133"/>
      <c r="CE133"/>
      <c r="CF133"/>
      <c r="CG133"/>
      <c r="CH133"/>
      <c r="CJ133"/>
      <c r="CK133"/>
      <c r="CL133"/>
      <c r="CM133"/>
      <c r="CN133"/>
      <c r="CO133" s="3"/>
      <c r="CP133"/>
      <c r="CQ133"/>
      <c r="CR133" s="3"/>
      <c r="CS133"/>
      <c r="CU133" s="9"/>
      <c r="CV133" s="9"/>
      <c r="CW133" s="9"/>
      <c r="CX133" s="9"/>
      <c r="CY133" s="9"/>
      <c r="CZ133" s="9"/>
      <c r="DA133" s="9"/>
    </row>
    <row r="134" spans="2:105" s="19" customFormat="1" ht="15" hidden="1" customHeight="1" x14ac:dyDescent="0.25">
      <c r="C134" s="149" t="s">
        <v>360</v>
      </c>
      <c r="D134" s="143"/>
      <c r="E134" s="83">
        <f>-(E131-$E131)</f>
        <v>0</v>
      </c>
      <c r="F134" s="9" t="s">
        <v>326</v>
      </c>
      <c r="G134" s="83">
        <f>-(G131-$E131)</f>
        <v>0</v>
      </c>
      <c r="H134" s="83"/>
      <c r="I134" s="83">
        <f>-(I131-$E131)</f>
        <v>0</v>
      </c>
      <c r="J134" s="83"/>
      <c r="K134" s="275">
        <f>-(K131-$E131)</f>
        <v>0</v>
      </c>
      <c r="L134" s="275"/>
      <c r="M134" s="275">
        <f>-(M131-$E131)</f>
        <v>0</v>
      </c>
      <c r="N134" s="275"/>
      <c r="O134" s="275">
        <f>-(O131-$E131)</f>
        <v>0</v>
      </c>
      <c r="P134" s="275"/>
      <c r="Q134" s="276">
        <f>-(Q131-$E131)</f>
        <v>0</v>
      </c>
      <c r="R134" s="270"/>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s="20"/>
      <c r="BB134" s="20"/>
      <c r="BC134" s="20"/>
      <c r="BD134" s="20"/>
      <c r="BE134" s="20"/>
      <c r="BF134" s="20"/>
      <c r="BG134"/>
      <c r="BH134" s="20"/>
      <c r="BI134" s="20"/>
      <c r="BJ134" s="20"/>
      <c r="BK134" s="20"/>
      <c r="BL134" s="20"/>
      <c r="BM134" s="20"/>
      <c r="BN134" s="20"/>
      <c r="BO134" s="20"/>
      <c r="BP134"/>
      <c r="BQ134"/>
      <c r="BR134"/>
      <c r="BS134"/>
      <c r="BT134"/>
      <c r="BU134"/>
      <c r="BW134" s="25" t="s">
        <v>429</v>
      </c>
      <c r="BX134" s="82">
        <f t="shared" si="24"/>
        <v>806.755</v>
      </c>
      <c r="BY134" s="82">
        <f t="shared" si="25"/>
        <v>0.1</v>
      </c>
      <c r="BZ134" s="82">
        <f t="shared" si="26"/>
        <v>0.10199999999999999</v>
      </c>
      <c r="CA134" s="84">
        <f t="shared" si="27"/>
        <v>5918.9364190558717</v>
      </c>
      <c r="CC134"/>
      <c r="CD134"/>
      <c r="CE134"/>
      <c r="CF134"/>
      <c r="CG134"/>
      <c r="CH134"/>
      <c r="CJ134"/>
      <c r="CK134"/>
      <c r="CL134"/>
      <c r="CM134"/>
      <c r="CN134"/>
      <c r="CO134" s="3"/>
      <c r="CP134"/>
      <c r="CQ134"/>
      <c r="CR134" s="3"/>
      <c r="CS134"/>
      <c r="CU134" s="9"/>
      <c r="CV134" s="9"/>
      <c r="CW134" s="9"/>
      <c r="CX134" s="9"/>
      <c r="CY134" s="9"/>
      <c r="CZ134" s="9"/>
      <c r="DA134" s="9"/>
    </row>
    <row r="135" spans="2:105" s="19" customFormat="1" ht="15" hidden="1" customHeight="1" thickBot="1" x14ac:dyDescent="0.3">
      <c r="C135" s="150" t="s">
        <v>361</v>
      </c>
      <c r="D135" s="151"/>
      <c r="E135" s="152">
        <f>-(E132-$E132)</f>
        <v>0</v>
      </c>
      <c r="F135" s="153" t="s">
        <v>326</v>
      </c>
      <c r="G135" s="152">
        <f>-(G132-$E132)</f>
        <v>0</v>
      </c>
      <c r="H135" s="152"/>
      <c r="I135" s="152">
        <f>-(I132-$E132)</f>
        <v>0</v>
      </c>
      <c r="J135" s="152"/>
      <c r="K135" s="277">
        <f>-(K132-$E132)</f>
        <v>0</v>
      </c>
      <c r="L135" s="277"/>
      <c r="M135" s="277">
        <f>-(M132-$E132)</f>
        <v>0</v>
      </c>
      <c r="N135" s="277"/>
      <c r="O135" s="277">
        <f>-(O132-$E132)</f>
        <v>0</v>
      </c>
      <c r="P135" s="277"/>
      <c r="Q135" s="279">
        <f>-(Q132-$E132)</f>
        <v>0</v>
      </c>
      <c r="R135" s="270"/>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s="20"/>
      <c r="BB135" s="20"/>
      <c r="BC135" s="20"/>
      <c r="BD135" s="20"/>
      <c r="BE135" s="20"/>
      <c r="BF135" s="20"/>
      <c r="BG135"/>
      <c r="BH135" s="20"/>
      <c r="BI135" s="20"/>
      <c r="BJ135" s="20"/>
      <c r="BK135" s="20"/>
      <c r="BL135" s="20"/>
      <c r="BM135" s="20"/>
      <c r="BN135" s="20"/>
      <c r="BO135" s="20"/>
      <c r="BP135"/>
      <c r="BQ135"/>
      <c r="BR135"/>
      <c r="BS135"/>
      <c r="BT135"/>
      <c r="BU135"/>
      <c r="BW135" s="25" t="s">
        <v>430</v>
      </c>
      <c r="BX135" s="82">
        <f t="shared" si="24"/>
        <v>1584.3910000000001</v>
      </c>
      <c r="BY135" s="82">
        <f t="shared" si="25"/>
        <v>0.126</v>
      </c>
      <c r="BZ135" s="82">
        <f t="shared" si="26"/>
        <v>9.5000000000000001E-2</v>
      </c>
      <c r="CA135" s="84">
        <f t="shared" si="27"/>
        <v>7989.0265035332877</v>
      </c>
      <c r="CC135"/>
      <c r="CD135"/>
      <c r="CE135"/>
      <c r="CF135"/>
      <c r="CG135"/>
      <c r="CH135"/>
      <c r="CJ135"/>
      <c r="CK135"/>
      <c r="CL135"/>
      <c r="CM135"/>
      <c r="CN135"/>
      <c r="CO135" s="3"/>
      <c r="CP135"/>
      <c r="CQ135"/>
      <c r="CR135" s="3"/>
      <c r="CS135"/>
      <c r="CU135" s="9"/>
      <c r="CV135" s="9"/>
      <c r="CW135" s="9"/>
      <c r="CX135" s="9"/>
      <c r="CY135" s="9"/>
      <c r="CZ135" s="9"/>
      <c r="DA135" s="9"/>
    </row>
    <row r="136" spans="2:105" s="19" customFormat="1" ht="15" hidden="1" customHeight="1" x14ac:dyDescent="0.25">
      <c r="B136"/>
      <c r="C136" s="154" t="s">
        <v>330</v>
      </c>
      <c r="D136" s="155"/>
      <c r="E136" s="158">
        <f>E133/2000/1.1023</f>
        <v>0</v>
      </c>
      <c r="F136" s="157" t="s">
        <v>333</v>
      </c>
      <c r="G136" s="159">
        <f>G133/2000/1.1023</f>
        <v>0</v>
      </c>
      <c r="H136" s="159"/>
      <c r="I136" s="159">
        <f t="shared" ref="I136:Q136" si="28">I133/2000/1.1023</f>
        <v>0</v>
      </c>
      <c r="J136" s="159"/>
      <c r="K136" s="292">
        <f t="shared" si="28"/>
        <v>0</v>
      </c>
      <c r="L136" s="292"/>
      <c r="M136" s="292">
        <f t="shared" si="28"/>
        <v>0</v>
      </c>
      <c r="N136" s="292"/>
      <c r="O136" s="292">
        <f t="shared" si="28"/>
        <v>0</v>
      </c>
      <c r="P136" s="292"/>
      <c r="Q136" s="293">
        <f t="shared" si="28"/>
        <v>0</v>
      </c>
      <c r="R136" s="270"/>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s="20"/>
      <c r="BB136" s="20"/>
      <c r="BC136" s="20"/>
      <c r="BD136" s="20"/>
      <c r="BE136" s="20"/>
      <c r="BF136" s="20"/>
      <c r="BG136"/>
      <c r="BH136" s="20"/>
      <c r="BI136" s="20"/>
      <c r="BJ136" s="20"/>
      <c r="BK136" s="20"/>
      <c r="BL136" s="20"/>
      <c r="BM136" s="20"/>
      <c r="BN136" s="20"/>
      <c r="BO136" s="20"/>
      <c r="BP136"/>
      <c r="BQ136"/>
      <c r="BR136"/>
      <c r="BS136"/>
      <c r="BT136"/>
      <c r="BU136"/>
      <c r="BW136" s="25" t="s">
        <v>431</v>
      </c>
      <c r="BX136" s="82">
        <f t="shared" si="24"/>
        <v>969.16499999999996</v>
      </c>
      <c r="BY136" s="82">
        <f t="shared" si="25"/>
        <v>6.8000000000000005E-2</v>
      </c>
      <c r="BZ136" s="82">
        <f t="shared" si="26"/>
        <v>0.06</v>
      </c>
      <c r="CA136" s="84">
        <f t="shared" si="27"/>
        <v>6555.5029393654559</v>
      </c>
      <c r="CC136"/>
      <c r="CD136"/>
      <c r="CE136"/>
      <c r="CF136"/>
      <c r="CG136"/>
      <c r="CH136"/>
      <c r="CJ136"/>
      <c r="CK136"/>
      <c r="CL136"/>
      <c r="CM136"/>
      <c r="CN136"/>
      <c r="CO136" s="3"/>
      <c r="CP136"/>
      <c r="CQ136"/>
      <c r="CR136" s="3"/>
      <c r="CS136"/>
      <c r="CU136" s="9"/>
      <c r="CV136" s="9"/>
      <c r="CW136" s="9"/>
      <c r="CX136" s="9"/>
      <c r="CY136" s="9"/>
      <c r="CZ136" s="9"/>
      <c r="DA136" s="9"/>
    </row>
    <row r="137" spans="2:105" ht="15" hidden="1" customHeight="1" x14ac:dyDescent="0.25">
      <c r="B137" s="19"/>
      <c r="C137" s="149" t="s">
        <v>331</v>
      </c>
      <c r="D137" s="143"/>
      <c r="E137" s="91">
        <f>E136/$E$81</f>
        <v>0</v>
      </c>
      <c r="F137" s="9" t="s">
        <v>332</v>
      </c>
      <c r="G137" s="160">
        <f>G136/$E$81</f>
        <v>0</v>
      </c>
      <c r="H137" s="160"/>
      <c r="I137" s="160">
        <f>I136/$E$81</f>
        <v>0</v>
      </c>
      <c r="J137" s="160"/>
      <c r="K137" s="294">
        <f>K136/$E$81</f>
        <v>0</v>
      </c>
      <c r="L137" s="294"/>
      <c r="M137" s="294">
        <f>M136/$E$81</f>
        <v>0</v>
      </c>
      <c r="N137" s="294"/>
      <c r="O137" s="294">
        <f>O136/$E$81</f>
        <v>0</v>
      </c>
      <c r="P137" s="294"/>
      <c r="Q137" s="295">
        <f>Q136/$E$81</f>
        <v>0</v>
      </c>
      <c r="R137" s="270"/>
      <c r="BW137" s="25" t="s">
        <v>432</v>
      </c>
      <c r="BX137" s="82">
        <f t="shared" si="24"/>
        <v>949.69500000000005</v>
      </c>
      <c r="BY137" s="82">
        <f t="shared" si="25"/>
        <v>8.6999999999999994E-2</v>
      </c>
      <c r="BZ137" s="82">
        <f t="shared" si="26"/>
        <v>8.5000000000000006E-2</v>
      </c>
      <c r="CA137" s="84">
        <f t="shared" si="27"/>
        <v>5493.4801039697086</v>
      </c>
    </row>
    <row r="138" spans="2:105" ht="15" hidden="1" customHeight="1" thickBot="1" x14ac:dyDescent="0.3">
      <c r="B138" s="19"/>
      <c r="C138" s="150" t="s">
        <v>334</v>
      </c>
      <c r="D138" s="151"/>
      <c r="E138" s="161">
        <f>E136/$E$82</f>
        <v>0</v>
      </c>
      <c r="F138" s="153" t="s">
        <v>335</v>
      </c>
      <c r="G138" s="162">
        <f>G136/$E$82</f>
        <v>0</v>
      </c>
      <c r="H138" s="162"/>
      <c r="I138" s="162">
        <f>I136/$E$82</f>
        <v>0</v>
      </c>
      <c r="J138" s="162"/>
      <c r="K138" s="296">
        <f>K136/$E$82</f>
        <v>0</v>
      </c>
      <c r="L138" s="296"/>
      <c r="M138" s="296">
        <f>M136/$E$82</f>
        <v>0</v>
      </c>
      <c r="N138" s="296"/>
      <c r="O138" s="296">
        <f>O136/$E$82</f>
        <v>0</v>
      </c>
      <c r="P138" s="296"/>
      <c r="Q138" s="297">
        <f>Q136/$E$82</f>
        <v>0</v>
      </c>
      <c r="R138" s="270"/>
      <c r="BW138" s="25" t="s">
        <v>433</v>
      </c>
      <c r="BX138" s="82">
        <f t="shared" si="24"/>
        <v>675.41700000000003</v>
      </c>
      <c r="BY138" s="82">
        <f t="shared" si="25"/>
        <v>7.2999999999999995E-2</v>
      </c>
      <c r="BZ138" s="82">
        <f t="shared" si="26"/>
        <v>7.5999999999999998E-2</v>
      </c>
      <c r="CA138" s="84">
        <f t="shared" si="27"/>
        <v>4707.8918997396941</v>
      </c>
      <c r="CP138" s="104"/>
      <c r="CQ138" s="104"/>
    </row>
    <row r="139" spans="2:105" ht="15" customHeight="1" x14ac:dyDescent="0.25">
      <c r="B139" s="19"/>
      <c r="K139" s="270"/>
      <c r="L139" s="270"/>
      <c r="M139" s="270"/>
      <c r="N139" s="270"/>
      <c r="O139" s="270"/>
      <c r="P139" s="270"/>
      <c r="Q139" s="270"/>
      <c r="R139" s="270"/>
      <c r="BW139" s="25" t="s">
        <v>434</v>
      </c>
      <c r="BX139" s="82">
        <f t="shared" si="24"/>
        <v>1007.712</v>
      </c>
      <c r="BY139" s="82">
        <f t="shared" si="25"/>
        <v>0.65900000000000003</v>
      </c>
      <c r="BZ139" s="82">
        <f t="shared" si="26"/>
        <v>0.68200000000000005</v>
      </c>
      <c r="CA139" s="84">
        <f t="shared" si="27"/>
        <v>6738.3629559553165</v>
      </c>
      <c r="CP139" s="104"/>
      <c r="CQ139" s="104"/>
    </row>
    <row r="140" spans="2:105" ht="15" customHeight="1" x14ac:dyDescent="0.25">
      <c r="B140" s="19"/>
      <c r="K140" s="270"/>
      <c r="L140" s="270"/>
      <c r="M140" s="270"/>
      <c r="N140" s="270"/>
      <c r="O140" s="270"/>
      <c r="P140" s="270"/>
      <c r="Q140" s="270"/>
      <c r="R140" s="270"/>
      <c r="BW140" s="25" t="s">
        <v>435</v>
      </c>
      <c r="BX140" s="82">
        <f t="shared" ref="BX140:BX148" si="29">AD90</f>
        <v>1605.0930000000001</v>
      </c>
      <c r="BY140" s="82">
        <f t="shared" ref="BY140:BY148" si="30">AE90</f>
        <v>0.50800000000000001</v>
      </c>
      <c r="BZ140" s="82">
        <f t="shared" ref="BZ140:BZ148" si="31">AF90</f>
        <v>0.53700000000000003</v>
      </c>
      <c r="CA140" s="84">
        <f t="shared" ref="CA140:CA148" si="32">AX90</f>
        <v>9799.5816371761175</v>
      </c>
      <c r="CP140" s="104"/>
      <c r="CQ140" s="104"/>
    </row>
    <row r="141" spans="2:105" ht="15" customHeight="1" x14ac:dyDescent="0.25">
      <c r="B141" s="19"/>
      <c r="K141" s="270"/>
      <c r="L141" s="270"/>
      <c r="M141" s="270"/>
      <c r="N141" s="270"/>
      <c r="O141" s="270"/>
      <c r="P141" s="270"/>
      <c r="Q141" s="270"/>
      <c r="R141" s="270"/>
      <c r="BW141" s="25" t="s">
        <v>436</v>
      </c>
      <c r="BX141" s="82">
        <f t="shared" si="29"/>
        <v>1034.2670000000001</v>
      </c>
      <c r="BY141" s="82">
        <f t="shared" si="30"/>
        <v>0.124</v>
      </c>
      <c r="BZ141" s="82">
        <f t="shared" si="31"/>
        <v>0.121</v>
      </c>
      <c r="CA141" s="84">
        <f t="shared" si="32"/>
        <v>5790.3660194043223</v>
      </c>
      <c r="CP141" s="104"/>
      <c r="CQ141" s="104"/>
    </row>
    <row r="142" spans="2:105" ht="15" customHeight="1" x14ac:dyDescent="0.25">
      <c r="B142" s="19"/>
      <c r="K142" s="270"/>
      <c r="L142" s="270"/>
      <c r="M142" s="270"/>
      <c r="N142" s="270"/>
      <c r="O142" s="270"/>
      <c r="P142" s="270"/>
      <c r="Q142" s="270"/>
      <c r="R142" s="270"/>
      <c r="BW142" s="25" t="s">
        <v>437</v>
      </c>
      <c r="BX142" s="82">
        <f t="shared" si="29"/>
        <v>578.08799999999997</v>
      </c>
      <c r="BY142" s="82">
        <f t="shared" si="30"/>
        <v>2.4209999999999998</v>
      </c>
      <c r="BZ142" s="82">
        <f t="shared" si="31"/>
        <v>2.6669999999999998</v>
      </c>
      <c r="CA142" s="84">
        <f t="shared" si="32"/>
        <v>6098.1824357058586</v>
      </c>
      <c r="CP142" s="104"/>
      <c r="CQ142" s="104"/>
    </row>
    <row r="143" spans="2:105" ht="15" customHeight="1" x14ac:dyDescent="0.25">
      <c r="BW143" s="25" t="s">
        <v>438</v>
      </c>
      <c r="BX143" s="82">
        <f t="shared" si="29"/>
        <v>425.14400000000001</v>
      </c>
      <c r="BY143" s="82">
        <f t="shared" si="30"/>
        <v>6.9000000000000006E-2</v>
      </c>
      <c r="BZ143" s="82">
        <f t="shared" si="31"/>
        <v>6.5000000000000002E-2</v>
      </c>
      <c r="CA143" s="84">
        <f t="shared" si="32"/>
        <v>3852.2008592237607</v>
      </c>
      <c r="CP143" s="104"/>
      <c r="CQ143" s="104"/>
    </row>
    <row r="144" spans="2:105" ht="15" customHeight="1" x14ac:dyDescent="0.25">
      <c r="B144" s="19"/>
      <c r="D144"/>
      <c r="BW144" s="25" t="s">
        <v>439</v>
      </c>
      <c r="BX144" s="82">
        <f t="shared" si="29"/>
        <v>1537.308</v>
      </c>
      <c r="BY144" s="82">
        <f t="shared" si="30"/>
        <v>0.35599999999999998</v>
      </c>
      <c r="BZ144" s="82">
        <f t="shared" si="31"/>
        <v>0.39300000000000002</v>
      </c>
      <c r="CA144" s="84">
        <f t="shared" si="32"/>
        <v>9893.37267710384</v>
      </c>
      <c r="CP144" s="104"/>
      <c r="CQ144" s="104"/>
    </row>
    <row r="145" spans="2:95" ht="15" customHeight="1" x14ac:dyDescent="0.25">
      <c r="B145" s="19"/>
      <c r="BW145" s="25" t="s">
        <v>440</v>
      </c>
      <c r="BX145" s="82">
        <f t="shared" si="29"/>
        <v>964.62800000000004</v>
      </c>
      <c r="BY145" s="82">
        <f t="shared" si="30"/>
        <v>0.111</v>
      </c>
      <c r="BZ145" s="82">
        <f t="shared" si="31"/>
        <v>8.4000000000000005E-2</v>
      </c>
      <c r="CA145" s="84">
        <f t="shared" si="32"/>
        <v>5850.8911790143793</v>
      </c>
      <c r="CP145" s="104"/>
      <c r="CQ145" s="104"/>
    </row>
    <row r="146" spans="2:95" ht="15" customHeight="1" x14ac:dyDescent="0.25">
      <c r="B146" s="19"/>
      <c r="BW146" s="25" t="s">
        <v>441</v>
      </c>
      <c r="BX146" s="82">
        <f t="shared" si="29"/>
        <v>911.774</v>
      </c>
      <c r="BY146" s="82">
        <f t="shared" si="30"/>
        <v>7.9000000000000001E-2</v>
      </c>
      <c r="BZ146" s="82">
        <f t="shared" si="31"/>
        <v>7.3999999999999996E-2</v>
      </c>
      <c r="CA146" s="84">
        <f t="shared" si="32"/>
        <v>6024.5868970753909</v>
      </c>
      <c r="CP146" s="104"/>
      <c r="CQ146" s="104"/>
    </row>
    <row r="147" spans="2:95" ht="15" customHeight="1" x14ac:dyDescent="0.25">
      <c r="B147" s="19"/>
      <c r="BW147" s="25" t="s">
        <v>442</v>
      </c>
      <c r="BX147" s="82">
        <f t="shared" si="29"/>
        <v>869.88499999999999</v>
      </c>
      <c r="BY147" s="82">
        <f t="shared" si="30"/>
        <v>8.8999999999999996E-2</v>
      </c>
      <c r="BZ147" s="82">
        <f t="shared" si="31"/>
        <v>8.5999999999999993E-2</v>
      </c>
      <c r="CA147" s="84">
        <f t="shared" si="32"/>
        <v>5820.5831693194359</v>
      </c>
      <c r="CP147" s="104"/>
      <c r="CQ147" s="104"/>
    </row>
    <row r="148" spans="2:95" ht="15" customHeight="1" x14ac:dyDescent="0.25">
      <c r="B148" s="19"/>
      <c r="BW148" s="25" t="s">
        <v>443</v>
      </c>
      <c r="BX148" s="82">
        <f t="shared" si="29"/>
        <v>769.14200000000005</v>
      </c>
      <c r="BY148" s="82">
        <f t="shared" si="30"/>
        <v>0.11899999999999999</v>
      </c>
      <c r="BZ148" s="82">
        <f t="shared" si="31"/>
        <v>0.11600000000000001</v>
      </c>
      <c r="CA148" s="84">
        <f t="shared" si="32"/>
        <v>4912.1228196524362</v>
      </c>
      <c r="CP148" s="19"/>
      <c r="CQ148" s="19"/>
    </row>
    <row r="149" spans="2:95" ht="15" customHeight="1" x14ac:dyDescent="0.25">
      <c r="B149" s="19"/>
      <c r="BW149" s="25" t="s">
        <v>444</v>
      </c>
      <c r="BX149" s="82">
        <f>AK62</f>
        <v>1353.1990000000001</v>
      </c>
      <c r="BY149" s="82">
        <f>AJ62</f>
        <v>0.86599999999999999</v>
      </c>
      <c r="BZ149" s="82">
        <f>AI62</f>
        <v>7.5019999999999998</v>
      </c>
      <c r="CA149" s="84">
        <f>AY62</f>
        <v>9427.8558091575396</v>
      </c>
      <c r="CP149" s="19"/>
      <c r="CQ149" s="19"/>
    </row>
    <row r="150" spans="2:95" ht="15" customHeight="1" x14ac:dyDescent="0.25">
      <c r="BW150" s="25" t="s">
        <v>445</v>
      </c>
      <c r="BX150" s="82">
        <f t="shared" ref="BX150:BX175" si="33">AK63</f>
        <v>1526.037</v>
      </c>
      <c r="BY150" s="82">
        <f t="shared" ref="BY150:BY175" si="34">AJ63</f>
        <v>1.964</v>
      </c>
      <c r="BZ150" s="82">
        <f t="shared" ref="BZ150:BZ175" si="35">AI63</f>
        <v>22.414999999999999</v>
      </c>
      <c r="CA150" s="84">
        <f t="shared" ref="CA150:CA175" si="36">AY63</f>
        <v>10140.52189861053</v>
      </c>
      <c r="CP150" s="19"/>
      <c r="CQ150" s="19"/>
    </row>
    <row r="151" spans="2:95" ht="15" customHeight="1" x14ac:dyDescent="0.25">
      <c r="BW151" s="25" t="s">
        <v>446</v>
      </c>
      <c r="BX151" s="82">
        <f t="shared" si="33"/>
        <v>1407.14</v>
      </c>
      <c r="BY151" s="82">
        <f t="shared" si="34"/>
        <v>0.28599999999999998</v>
      </c>
      <c r="BZ151" s="82">
        <f t="shared" si="35"/>
        <v>0.89900000000000002</v>
      </c>
      <c r="CA151" s="84">
        <f t="shared" si="36"/>
        <v>9040.5854272809629</v>
      </c>
      <c r="CP151" s="19"/>
      <c r="CQ151" s="19"/>
    </row>
    <row r="152" spans="2:95" ht="15" customHeight="1" x14ac:dyDescent="0.25">
      <c r="B152" s="19"/>
      <c r="BW152" s="25" t="s">
        <v>447</v>
      </c>
      <c r="BX152" s="82">
        <f t="shared" si="33"/>
        <v>941.08500000000004</v>
      </c>
      <c r="BY152" s="82">
        <f t="shared" si="34"/>
        <v>5.0999999999999997E-2</v>
      </c>
      <c r="BZ152" s="82">
        <f t="shared" si="35"/>
        <v>0.748</v>
      </c>
      <c r="CA152" s="84">
        <f t="shared" si="36"/>
        <v>7460.8164138991733</v>
      </c>
      <c r="CP152" s="19"/>
      <c r="CQ152" s="19"/>
    </row>
    <row r="153" spans="2:95" ht="15" customHeight="1" x14ac:dyDescent="0.25">
      <c r="B153" s="19"/>
      <c r="BW153" s="25" t="s">
        <v>448</v>
      </c>
      <c r="BX153" s="82">
        <f t="shared" si="33"/>
        <v>1238.306</v>
      </c>
      <c r="BY153" s="82">
        <f t="shared" si="34"/>
        <v>0.80900000000000005</v>
      </c>
      <c r="BZ153" s="82">
        <f t="shared" si="35"/>
        <v>0.72699999999999998</v>
      </c>
      <c r="CA153" s="84">
        <f t="shared" si="36"/>
        <v>8262.1482949351794</v>
      </c>
    </row>
    <row r="154" spans="2:95" ht="15" customHeight="1" x14ac:dyDescent="0.25">
      <c r="B154" s="19"/>
      <c r="BW154" s="25" t="s">
        <v>449</v>
      </c>
      <c r="BX154" s="82">
        <f t="shared" si="33"/>
        <v>1005.379</v>
      </c>
      <c r="BY154" s="82">
        <f t="shared" si="34"/>
        <v>0.17199999999999999</v>
      </c>
      <c r="BZ154" s="82">
        <f t="shared" si="35"/>
        <v>0.26500000000000001</v>
      </c>
      <c r="CA154" s="84">
        <f t="shared" si="36"/>
        <v>7629.165054142858</v>
      </c>
      <c r="CP154" s="19"/>
      <c r="CQ154" s="19"/>
    </row>
    <row r="155" spans="2:95" ht="15" customHeight="1" x14ac:dyDescent="0.25">
      <c r="B155" s="19"/>
      <c r="BW155" s="25" t="s">
        <v>450</v>
      </c>
      <c r="BX155" s="82">
        <f t="shared" si="33"/>
        <v>1686.296</v>
      </c>
      <c r="BY155" s="82">
        <f t="shared" si="34"/>
        <v>5.3120000000000003</v>
      </c>
      <c r="BZ155" s="82">
        <f t="shared" si="35"/>
        <v>11.295999999999999</v>
      </c>
      <c r="CA155" s="84">
        <f t="shared" si="36"/>
        <v>10252.535324302635</v>
      </c>
      <c r="CP155" s="19"/>
      <c r="CQ155" s="19"/>
    </row>
    <row r="156" spans="2:95" ht="15" customHeight="1" x14ac:dyDescent="0.25">
      <c r="BW156" s="25" t="s">
        <v>451</v>
      </c>
      <c r="BX156" s="82">
        <f t="shared" si="33"/>
        <v>1761.1389999999999</v>
      </c>
      <c r="BY156" s="82">
        <f t="shared" si="34"/>
        <v>7.673</v>
      </c>
      <c r="BZ156" s="82">
        <f t="shared" si="35"/>
        <v>3.6629999999999998</v>
      </c>
      <c r="CA156" s="84">
        <f t="shared" si="36"/>
        <v>10097.174046405495</v>
      </c>
      <c r="CP156" s="19"/>
      <c r="CQ156" s="19"/>
    </row>
    <row r="157" spans="2:95" ht="15" customHeight="1" x14ac:dyDescent="0.25">
      <c r="BW157" s="25" t="s">
        <v>452</v>
      </c>
      <c r="BX157" s="82">
        <f t="shared" si="33"/>
        <v>1775.097</v>
      </c>
      <c r="BY157" s="82">
        <f t="shared" si="34"/>
        <v>0.38700000000000001</v>
      </c>
      <c r="BZ157" s="82">
        <f t="shared" si="35"/>
        <v>0.78700000000000003</v>
      </c>
      <c r="CA157" s="84">
        <f t="shared" si="36"/>
        <v>9676.2424434038876</v>
      </c>
      <c r="CP157" s="19"/>
      <c r="CQ157" s="19"/>
    </row>
    <row r="158" spans="2:95" ht="15" customHeight="1" x14ac:dyDescent="0.25">
      <c r="BW158" s="25" t="s">
        <v>453</v>
      </c>
      <c r="BX158" s="82">
        <f t="shared" si="33"/>
        <v>1977.2860000000001</v>
      </c>
      <c r="BY158" s="82">
        <f t="shared" si="34"/>
        <v>1.899</v>
      </c>
      <c r="BZ158" s="82">
        <f t="shared" si="35"/>
        <v>1.4219999999999999</v>
      </c>
      <c r="CA158" s="84">
        <f t="shared" si="36"/>
        <v>10030.00958724136</v>
      </c>
      <c r="CP158" s="19"/>
      <c r="CQ158" s="19"/>
    </row>
    <row r="159" spans="2:95" ht="15" customHeight="1" x14ac:dyDescent="0.25">
      <c r="BW159" s="25" t="s">
        <v>454</v>
      </c>
      <c r="BX159" s="82">
        <f t="shared" si="33"/>
        <v>840.74099999999999</v>
      </c>
      <c r="BY159" s="82">
        <f t="shared" si="34"/>
        <v>0.03</v>
      </c>
      <c r="BZ159" s="82">
        <f t="shared" si="35"/>
        <v>0.25600000000000001</v>
      </c>
      <c r="CA159" s="84">
        <f t="shared" si="36"/>
        <v>7050.2981157074692</v>
      </c>
      <c r="CP159" s="19"/>
      <c r="CQ159" s="19"/>
    </row>
    <row r="160" spans="2:95" ht="15" customHeight="1" x14ac:dyDescent="0.25">
      <c r="BW160" s="25" t="s">
        <v>455</v>
      </c>
      <c r="BX160" s="82">
        <f t="shared" si="33"/>
        <v>1651.482</v>
      </c>
      <c r="BY160" s="82">
        <f t="shared" si="34"/>
        <v>0.93500000000000005</v>
      </c>
      <c r="BZ160" s="82">
        <f t="shared" si="35"/>
        <v>1.4139999999999999</v>
      </c>
      <c r="CA160" s="84">
        <f t="shared" si="36"/>
        <v>9490.7304177920814</v>
      </c>
      <c r="CP160" s="19"/>
      <c r="CQ160" s="19"/>
    </row>
    <row r="161" spans="5:95" ht="15" customHeight="1" x14ac:dyDescent="0.25">
      <c r="BW161" s="25" t="s">
        <v>456</v>
      </c>
      <c r="BX161" s="82">
        <f t="shared" si="33"/>
        <v>909.55</v>
      </c>
      <c r="BY161" s="82">
        <f t="shared" si="34"/>
        <v>1.0999999999999999E-2</v>
      </c>
      <c r="BZ161" s="82">
        <f t="shared" si="35"/>
        <v>0.3</v>
      </c>
      <c r="CA161" s="84">
        <f t="shared" si="36"/>
        <v>7640.3880885379476</v>
      </c>
    </row>
    <row r="162" spans="5:95" ht="15" customHeight="1" x14ac:dyDescent="0.25">
      <c r="BW162" s="25" t="s">
        <v>457</v>
      </c>
      <c r="BX162" s="82">
        <f t="shared" si="33"/>
        <v>1130.029</v>
      </c>
      <c r="BY162" s="82">
        <f t="shared" si="34"/>
        <v>0.112</v>
      </c>
      <c r="BZ162" s="82">
        <f t="shared" si="35"/>
        <v>0.59799999999999998</v>
      </c>
      <c r="CA162" s="84">
        <f t="shared" si="36"/>
        <v>9384.6875726671751</v>
      </c>
    </row>
    <row r="163" spans="5:95" ht="15" customHeight="1" x14ac:dyDescent="0.25">
      <c r="BW163" s="25" t="s">
        <v>458</v>
      </c>
      <c r="BX163" s="82">
        <f t="shared" si="33"/>
        <v>864.98599999999999</v>
      </c>
      <c r="BY163" s="82">
        <f t="shared" si="34"/>
        <v>0.14399999999999999</v>
      </c>
      <c r="BZ163" s="82">
        <f t="shared" si="35"/>
        <v>0.28599999999999998</v>
      </c>
      <c r="CA163" s="84">
        <f t="shared" si="36"/>
        <v>7163.0298864662091</v>
      </c>
      <c r="CP163" s="19"/>
      <c r="CQ163" s="19"/>
    </row>
    <row r="164" spans="5:95" ht="15" customHeight="1" x14ac:dyDescent="0.25">
      <c r="BW164" s="25" t="s">
        <v>459</v>
      </c>
      <c r="BX164" s="82">
        <f t="shared" si="33"/>
        <v>1155.1990000000001</v>
      </c>
      <c r="BY164" s="82">
        <f t="shared" si="34"/>
        <v>0.56799999999999995</v>
      </c>
      <c r="BZ164" s="82">
        <f t="shared" si="35"/>
        <v>0.45300000000000001</v>
      </c>
      <c r="CA164" s="84">
        <f t="shared" si="36"/>
        <v>8011.6443581385674</v>
      </c>
      <c r="CP164" s="19"/>
      <c r="CQ164" s="19"/>
    </row>
    <row r="165" spans="5:95" ht="15" customHeight="1" x14ac:dyDescent="0.25">
      <c r="BW165" s="25" t="s">
        <v>460</v>
      </c>
      <c r="BX165" s="82">
        <f t="shared" si="33"/>
        <v>1576.6559999999999</v>
      </c>
      <c r="BY165" s="82">
        <f t="shared" si="34"/>
        <v>1.3740000000000001</v>
      </c>
      <c r="BZ165" s="82">
        <f t="shared" si="35"/>
        <v>0.84199999999999997</v>
      </c>
      <c r="CA165" s="84">
        <f t="shared" si="36"/>
        <v>9046.4758669757412</v>
      </c>
      <c r="CP165" s="19"/>
      <c r="CQ165" s="19"/>
    </row>
    <row r="166" spans="5:95" ht="15" customHeight="1" x14ac:dyDescent="0.25">
      <c r="BW166" s="25" t="s">
        <v>461</v>
      </c>
      <c r="BX166" s="82">
        <f t="shared" si="33"/>
        <v>1652.52</v>
      </c>
      <c r="BY166" s="82">
        <f t="shared" si="34"/>
        <v>1.097</v>
      </c>
      <c r="BZ166" s="82">
        <f t="shared" si="35"/>
        <v>1.2669999999999999</v>
      </c>
      <c r="CA166" s="84">
        <f t="shared" si="36"/>
        <v>9323.8920077862713</v>
      </c>
      <c r="CP166" s="19"/>
      <c r="CQ166" s="19"/>
    </row>
    <row r="167" spans="5:95" ht="15" customHeight="1" x14ac:dyDescent="0.25">
      <c r="BW167" s="25" t="s">
        <v>462</v>
      </c>
      <c r="BX167" s="82">
        <f t="shared" si="33"/>
        <v>1799.566</v>
      </c>
      <c r="BY167" s="82">
        <f t="shared" si="34"/>
        <v>0.55500000000000005</v>
      </c>
      <c r="BZ167" s="82">
        <f t="shared" si="35"/>
        <v>0.96499999999999997</v>
      </c>
      <c r="CA167" s="84">
        <f t="shared" si="36"/>
        <v>10020.357367574099</v>
      </c>
    </row>
    <row r="168" spans="5:95" ht="15" customHeight="1" x14ac:dyDescent="0.25">
      <c r="BW168" s="25" t="s">
        <v>463</v>
      </c>
      <c r="BX168" s="82">
        <f t="shared" si="33"/>
        <v>1948.53</v>
      </c>
      <c r="BY168" s="82">
        <f t="shared" si="34"/>
        <v>0.38500000000000001</v>
      </c>
      <c r="BZ168" s="82">
        <f t="shared" si="35"/>
        <v>1.024</v>
      </c>
      <c r="CA168" s="84">
        <f t="shared" si="36"/>
        <v>10137.453111424424</v>
      </c>
    </row>
    <row r="169" spans="5:95" ht="15" customHeight="1" x14ac:dyDescent="0.25">
      <c r="BW169" s="25" t="s">
        <v>464</v>
      </c>
      <c r="BX169" s="82">
        <f t="shared" si="33"/>
        <v>1472.558</v>
      </c>
      <c r="BY169" s="82">
        <f t="shared" si="34"/>
        <v>1.0740000000000001</v>
      </c>
      <c r="BZ169" s="82">
        <f t="shared" si="35"/>
        <v>1.018</v>
      </c>
      <c r="CA169" s="84">
        <f t="shared" si="36"/>
        <v>9493.6367739023917</v>
      </c>
    </row>
    <row r="170" spans="5:95" ht="15" customHeight="1" x14ac:dyDescent="0.25">
      <c r="BW170" s="25" t="s">
        <v>465</v>
      </c>
      <c r="BX170" s="82">
        <f t="shared" si="33"/>
        <v>1098.6179999999999</v>
      </c>
      <c r="BY170" s="82">
        <f t="shared" si="34"/>
        <v>0.95799999999999996</v>
      </c>
      <c r="BZ170" s="82">
        <f t="shared" si="35"/>
        <v>0.78400000000000003</v>
      </c>
      <c r="CA170" s="84">
        <f t="shared" si="36"/>
        <v>7857.8233628014759</v>
      </c>
    </row>
    <row r="171" spans="5:95" ht="15" customHeight="1" x14ac:dyDescent="0.25">
      <c r="BW171" s="25" t="s">
        <v>466</v>
      </c>
      <c r="BX171" s="82">
        <f t="shared" si="33"/>
        <v>1995.848</v>
      </c>
      <c r="BY171" s="82">
        <f t="shared" si="34"/>
        <v>2.9689999999999999</v>
      </c>
      <c r="BZ171" s="82">
        <f t="shared" si="35"/>
        <v>1.264</v>
      </c>
      <c r="CA171" s="84">
        <f t="shared" si="36"/>
        <v>10044.579992853511</v>
      </c>
    </row>
    <row r="172" spans="5:95" ht="15" customHeight="1" x14ac:dyDescent="0.25">
      <c r="BW172" s="25" t="s">
        <v>467</v>
      </c>
      <c r="BX172" s="82">
        <f t="shared" si="33"/>
        <v>1314.5630000000001</v>
      </c>
      <c r="BY172" s="82">
        <f t="shared" si="34"/>
        <v>0.215</v>
      </c>
      <c r="BZ172" s="82">
        <f t="shared" si="35"/>
        <v>0.55000000000000004</v>
      </c>
      <c r="CA172" s="84">
        <f t="shared" si="36"/>
        <v>8571.6903254412791</v>
      </c>
    </row>
    <row r="173" spans="5:95" ht="15" customHeight="1" x14ac:dyDescent="0.25">
      <c r="BW173" s="25" t="s">
        <v>468</v>
      </c>
      <c r="BX173" s="82">
        <f t="shared" si="33"/>
        <v>1603.422</v>
      </c>
      <c r="BY173" s="82">
        <f t="shared" si="34"/>
        <v>0.96</v>
      </c>
      <c r="BZ173" s="82">
        <f t="shared" si="35"/>
        <v>0.79500000000000004</v>
      </c>
      <c r="CA173" s="84">
        <f t="shared" si="36"/>
        <v>9197.4141590280724</v>
      </c>
    </row>
    <row r="174" spans="5:95" ht="15" customHeight="1" x14ac:dyDescent="0.3">
      <c r="F174" s="342" t="s">
        <v>480</v>
      </c>
      <c r="BW174" s="25" t="s">
        <v>469</v>
      </c>
      <c r="BX174" s="82">
        <f t="shared" si="33"/>
        <v>1247.8409999999999</v>
      </c>
      <c r="BY174" s="82">
        <f t="shared" si="34"/>
        <v>0.29799999999999999</v>
      </c>
      <c r="BZ174" s="82">
        <f t="shared" si="35"/>
        <v>0.55400000000000005</v>
      </c>
      <c r="CA174" s="84">
        <f t="shared" si="36"/>
        <v>8319.605568445475</v>
      </c>
    </row>
    <row r="175" spans="5:95" ht="15" customHeight="1" x14ac:dyDescent="0.25">
      <c r="E175"/>
      <c r="BW175" s="25" t="s">
        <v>470</v>
      </c>
      <c r="BX175" s="82">
        <f t="shared" si="33"/>
        <v>1447.624</v>
      </c>
      <c r="BY175" s="82">
        <f t="shared" si="34"/>
        <v>1.202</v>
      </c>
      <c r="BZ175" s="82">
        <f t="shared" si="35"/>
        <v>6.3390000000000004</v>
      </c>
      <c r="CA175" s="84">
        <f t="shared" si="36"/>
        <v>9681.5494502554775</v>
      </c>
    </row>
    <row r="176" spans="5:95" ht="15" customHeight="1" x14ac:dyDescent="0.25">
      <c r="BW176" s="25" t="s">
        <v>471</v>
      </c>
      <c r="BX176" s="82">
        <f t="shared" ref="BX176:BX184" si="37">AK90</f>
        <v>1743.3689999999999</v>
      </c>
      <c r="BY176" s="82">
        <f t="shared" ref="BY176:BY184" si="38">AJ90</f>
        <v>7.1120000000000001</v>
      </c>
      <c r="BZ176" s="82">
        <f t="shared" ref="BZ176:BZ184" si="39">AI90</f>
        <v>5.4749999999999996</v>
      </c>
      <c r="CA176" s="84">
        <f t="shared" ref="CA176:CA184" si="40">AY90</f>
        <v>10134.0397951532</v>
      </c>
    </row>
    <row r="177" spans="75:79" ht="15" customHeight="1" x14ac:dyDescent="0.25">
      <c r="BW177" s="25" t="s">
        <v>472</v>
      </c>
      <c r="BX177" s="82">
        <f t="shared" si="37"/>
        <v>1769.652</v>
      </c>
      <c r="BY177" s="82">
        <f t="shared" si="38"/>
        <v>1.3129999999999999</v>
      </c>
      <c r="BZ177" s="82">
        <f t="shared" si="39"/>
        <v>1.1850000000000001</v>
      </c>
      <c r="CA177" s="84">
        <f t="shared" si="40"/>
        <v>9788.9810819780942</v>
      </c>
    </row>
    <row r="178" spans="75:79" ht="15" customHeight="1" x14ac:dyDescent="0.25">
      <c r="BW178" s="25" t="s">
        <v>473</v>
      </c>
      <c r="BX178" s="82">
        <f t="shared" si="37"/>
        <v>1029.8150000000001</v>
      </c>
      <c r="BY178" s="82">
        <f t="shared" si="38"/>
        <v>7.4999999999999997E-2</v>
      </c>
      <c r="BZ178" s="82">
        <f t="shared" si="39"/>
        <v>24.263000000000002</v>
      </c>
      <c r="CA178" s="84">
        <f t="shared" si="40"/>
        <v>8745.2550591472263</v>
      </c>
    </row>
    <row r="179" spans="75:79" ht="15" customHeight="1" x14ac:dyDescent="0.25">
      <c r="BW179" s="25" t="s">
        <v>474</v>
      </c>
      <c r="BX179" s="82">
        <f t="shared" si="37"/>
        <v>892.82399999999996</v>
      </c>
      <c r="BY179" s="82">
        <f t="shared" si="38"/>
        <v>0.06</v>
      </c>
      <c r="BZ179" s="82">
        <f t="shared" si="39"/>
        <v>0.315</v>
      </c>
      <c r="CA179" s="84">
        <f t="shared" si="40"/>
        <v>7462.3382702015979</v>
      </c>
    </row>
    <row r="180" spans="75:79" ht="15" customHeight="1" x14ac:dyDescent="0.25">
      <c r="BW180" s="25" t="s">
        <v>475</v>
      </c>
      <c r="BX180" s="82">
        <f t="shared" si="37"/>
        <v>1574.22</v>
      </c>
      <c r="BY180" s="82">
        <f t="shared" si="38"/>
        <v>3.3180000000000001</v>
      </c>
      <c r="BZ180" s="82">
        <f t="shared" si="39"/>
        <v>3.5910000000000002</v>
      </c>
      <c r="CA180" s="84">
        <f t="shared" si="40"/>
        <v>10131.158935282912</v>
      </c>
    </row>
    <row r="181" spans="75:79" ht="15" customHeight="1" x14ac:dyDescent="0.25">
      <c r="BW181" s="25" t="s">
        <v>476</v>
      </c>
      <c r="BX181" s="82">
        <f t="shared" si="37"/>
        <v>1490.0550000000001</v>
      </c>
      <c r="BY181" s="82">
        <f t="shared" si="38"/>
        <v>0.95799999999999996</v>
      </c>
      <c r="BZ181" s="82">
        <f t="shared" si="39"/>
        <v>0.96099999999999997</v>
      </c>
      <c r="CA181" s="84">
        <f t="shared" si="40"/>
        <v>8876.8251925723362</v>
      </c>
    </row>
    <row r="182" spans="75:79" ht="15" customHeight="1" x14ac:dyDescent="0.25">
      <c r="BW182" s="25" t="s">
        <v>477</v>
      </c>
      <c r="BX182" s="82">
        <f t="shared" si="37"/>
        <v>1316.588</v>
      </c>
      <c r="BY182" s="82">
        <f t="shared" si="38"/>
        <v>0.73299999999999998</v>
      </c>
      <c r="BZ182" s="82">
        <f t="shared" si="39"/>
        <v>0.63900000000000001</v>
      </c>
      <c r="CA182" s="84">
        <f t="shared" si="40"/>
        <v>8469.6906341068006</v>
      </c>
    </row>
    <row r="183" spans="75:79" ht="15" customHeight="1" x14ac:dyDescent="0.25">
      <c r="BW183" s="25" t="s">
        <v>478</v>
      </c>
      <c r="BX183" s="82">
        <f t="shared" si="37"/>
        <v>1243.403</v>
      </c>
      <c r="BY183" s="82">
        <f t="shared" si="38"/>
        <v>0.82</v>
      </c>
      <c r="BZ183" s="82">
        <f t="shared" si="39"/>
        <v>0.73299999999999998</v>
      </c>
      <c r="CA183" s="84">
        <f t="shared" si="40"/>
        <v>8275.2302736662768</v>
      </c>
    </row>
    <row r="184" spans="75:79" ht="15" customHeight="1" x14ac:dyDescent="0.25">
      <c r="BW184" s="25" t="s">
        <v>479</v>
      </c>
      <c r="BX184" s="82">
        <f t="shared" si="37"/>
        <v>1449.6959999999999</v>
      </c>
      <c r="BY184" s="82">
        <f t="shared" si="38"/>
        <v>0.49099999999999999</v>
      </c>
      <c r="BZ184" s="82">
        <f t="shared" si="39"/>
        <v>1.0449999999999999</v>
      </c>
      <c r="CA184" s="84">
        <f t="shared" si="40"/>
        <v>9000.9126976735515</v>
      </c>
    </row>
    <row r="185" spans="75:79" ht="15" customHeight="1" x14ac:dyDescent="0.25">
      <c r="BW185" s="21" t="s">
        <v>131</v>
      </c>
      <c r="BX185" s="89">
        <f t="shared" ref="BX185" si="41">BR9</f>
        <v>361.55840491013953</v>
      </c>
      <c r="BY185" s="89">
        <f t="shared" ref="BY185:BY189" si="42">BT9</f>
        <v>1.1415078610552385</v>
      </c>
      <c r="BZ185" s="89">
        <f t="shared" ref="BZ185:BZ189" si="43">BS9</f>
        <v>0.71691578453630334</v>
      </c>
      <c r="CA185" s="90">
        <f t="shared" ref="CA185" si="44">BU9</f>
        <v>3634</v>
      </c>
    </row>
    <row r="186" spans="75:79" ht="15" customHeight="1" x14ac:dyDescent="0.25">
      <c r="BW186" s="25" t="s">
        <v>120</v>
      </c>
      <c r="BX186" s="354">
        <v>1410.56</v>
      </c>
      <c r="BY186" s="82">
        <f t="shared" si="42"/>
        <v>3.9072900352729905</v>
      </c>
      <c r="BZ186" s="82">
        <f t="shared" si="43"/>
        <v>2.8677163722195678</v>
      </c>
      <c r="CA186" s="355">
        <v>12388</v>
      </c>
    </row>
    <row r="187" spans="75:79" ht="15" customHeight="1" x14ac:dyDescent="0.25">
      <c r="BW187" s="25" t="s">
        <v>121</v>
      </c>
      <c r="BX187" s="82">
        <f t="shared" ref="BX187:BX188" si="45">BR11</f>
        <v>24.912255948076687</v>
      </c>
      <c r="BY187" s="82">
        <f t="shared" si="42"/>
        <v>5.4314629705916077E-3</v>
      </c>
      <c r="BZ187" s="82">
        <f t="shared" si="43"/>
        <v>8.1796389488258042E-2</v>
      </c>
      <c r="CA187" s="84">
        <f t="shared" ref="CA187:CA188" si="46">BU11</f>
        <v>437</v>
      </c>
    </row>
    <row r="188" spans="75:79" ht="15" customHeight="1" x14ac:dyDescent="0.25">
      <c r="BW188" s="25" t="s">
        <v>122</v>
      </c>
      <c r="BX188" s="82">
        <f t="shared" si="45"/>
        <v>7.3193530750101417</v>
      </c>
      <c r="BY188" s="82">
        <f t="shared" si="42"/>
        <v>4.1752211078894916E-2</v>
      </c>
      <c r="BZ188" s="82">
        <f t="shared" si="43"/>
        <v>2.7766635200966863E-2</v>
      </c>
      <c r="CA188" s="84">
        <f t="shared" si="46"/>
        <v>300</v>
      </c>
    </row>
    <row r="189" spans="75:79" ht="15" customHeight="1" x14ac:dyDescent="0.25">
      <c r="BW189" s="25" t="s">
        <v>123</v>
      </c>
      <c r="BX189" s="354">
        <v>1237</v>
      </c>
      <c r="BY189" s="82">
        <f t="shared" si="42"/>
        <v>0.95781963183094909</v>
      </c>
      <c r="BZ189" s="82">
        <f t="shared" si="43"/>
        <v>1.3788610465998909</v>
      </c>
      <c r="CA189" s="355">
        <v>7582</v>
      </c>
    </row>
    <row r="190" spans="75:79" ht="15" customHeight="1" x14ac:dyDescent="0.25">
      <c r="BW190" s="25"/>
      <c r="BX190" s="82"/>
      <c r="BY190" s="82"/>
      <c r="BZ190" s="82"/>
      <c r="CA190" s="84"/>
    </row>
    <row r="191" spans="75:79" ht="15" customHeight="1" x14ac:dyDescent="0.25">
      <c r="BW191" s="25" t="s">
        <v>124</v>
      </c>
      <c r="BX191" s="82">
        <f t="shared" ref="BX191" si="47">BR14</f>
        <v>44.974338171749061</v>
      </c>
      <c r="BY191" s="82">
        <f t="shared" ref="BY191:BY196" si="48">BT14</f>
        <v>0.16350828464116218</v>
      </c>
      <c r="BZ191" s="82">
        <f t="shared" ref="BZ191:BZ196" si="49">BS14</f>
        <v>0.17452509934638943</v>
      </c>
      <c r="CA191" s="84">
        <f t="shared" ref="CA191" si="50">BU14</f>
        <v>365</v>
      </c>
    </row>
    <row r="192" spans="75:79" ht="15" customHeight="1" x14ac:dyDescent="0.25">
      <c r="BW192" s="25" t="s">
        <v>125</v>
      </c>
      <c r="BX192" s="354">
        <v>1582.9</v>
      </c>
      <c r="BY192" s="82">
        <f t="shared" si="48"/>
        <v>12.577127550484972</v>
      </c>
      <c r="BZ192" s="82">
        <f t="shared" si="49"/>
        <v>3.5648859805102604</v>
      </c>
      <c r="CA192" s="355">
        <v>7980</v>
      </c>
    </row>
    <row r="193" spans="75:79" ht="15" customHeight="1" x14ac:dyDescent="0.25">
      <c r="BW193" s="25" t="s">
        <v>126</v>
      </c>
      <c r="BX193" s="354">
        <v>876</v>
      </c>
      <c r="BY193" s="82">
        <f t="shared" si="48"/>
        <v>0.17477172909733199</v>
      </c>
      <c r="BZ193" s="82">
        <f t="shared" si="49"/>
        <v>0.27722551473506435</v>
      </c>
      <c r="CA193" s="355">
        <v>7582</v>
      </c>
    </row>
    <row r="194" spans="75:79" ht="15" customHeight="1" x14ac:dyDescent="0.25">
      <c r="BW194" s="25" t="s">
        <v>127</v>
      </c>
      <c r="BX194" s="82">
        <f t="shared" ref="BX194:BX196" si="51">BR17</f>
        <v>4.2328788867528528</v>
      </c>
      <c r="BY194" s="82">
        <f t="shared" si="48"/>
        <v>0.29408376138211373</v>
      </c>
      <c r="BZ194" s="82">
        <f t="shared" si="49"/>
        <v>0.12027277524390242</v>
      </c>
      <c r="CA194" s="84">
        <f t="shared" ref="CA194:CA196" si="52">BU17</f>
        <v>7864</v>
      </c>
    </row>
    <row r="195" spans="75:79" ht="15" customHeight="1" x14ac:dyDescent="0.25">
      <c r="BW195" s="25" t="s">
        <v>128</v>
      </c>
      <c r="BX195" s="82">
        <f t="shared" si="51"/>
        <v>4.4092488403675549</v>
      </c>
      <c r="BY195" s="82">
        <f t="shared" si="48"/>
        <v>2.0214579782354802E-2</v>
      </c>
      <c r="BZ195" s="82">
        <f t="shared" si="49"/>
        <v>0.1030691903875308</v>
      </c>
      <c r="CA195" s="84">
        <f t="shared" si="52"/>
        <v>101</v>
      </c>
    </row>
    <row r="196" spans="75:79" ht="15" customHeight="1" x14ac:dyDescent="0.25">
      <c r="BW196" s="29" t="s">
        <v>129</v>
      </c>
      <c r="BX196" s="85">
        <f t="shared" si="51"/>
        <v>1642.4451930369144</v>
      </c>
      <c r="BY196" s="85">
        <f t="shared" si="48"/>
        <v>9.7426139480127194</v>
      </c>
      <c r="BZ196" s="85">
        <f t="shared" si="49"/>
        <v>3.9008768784703931</v>
      </c>
      <c r="CA196" s="86">
        <f t="shared" si="52"/>
        <v>5711</v>
      </c>
    </row>
    <row r="197" spans="75:79" ht="15" customHeight="1" x14ac:dyDescent="0.25">
      <c r="BW197" s="19"/>
      <c r="BX197" s="19"/>
      <c r="BY197" s="19"/>
      <c r="BZ197" s="19"/>
      <c r="CA197" s="19"/>
    </row>
    <row r="198" spans="75:79" ht="15" customHeight="1" x14ac:dyDescent="0.35">
      <c r="BW198" s="344"/>
      <c r="BX198" s="345" t="s">
        <v>481</v>
      </c>
      <c r="BY198" s="345" t="s">
        <v>482</v>
      </c>
      <c r="BZ198" s="345" t="s">
        <v>483</v>
      </c>
      <c r="CA198" s="346" t="s">
        <v>228</v>
      </c>
    </row>
    <row r="199" spans="75:79" ht="15" customHeight="1" x14ac:dyDescent="0.25">
      <c r="BW199" s="347" t="s">
        <v>484</v>
      </c>
      <c r="BX199" s="344"/>
      <c r="BY199" s="344"/>
      <c r="BZ199" s="344"/>
      <c r="CA199" s="344"/>
    </row>
    <row r="200" spans="75:79" ht="15" customHeight="1" x14ac:dyDescent="0.25">
      <c r="BW200" s="347" t="s">
        <v>485</v>
      </c>
      <c r="BX200" s="348">
        <v>216.1</v>
      </c>
      <c r="BY200" s="348"/>
      <c r="BZ200" s="348"/>
      <c r="CA200" s="348">
        <v>2686</v>
      </c>
    </row>
    <row r="201" spans="75:79" ht="15" customHeight="1" x14ac:dyDescent="0.25">
      <c r="BW201" s="347" t="s">
        <v>486</v>
      </c>
      <c r="BX201" s="348">
        <v>976.6</v>
      </c>
      <c r="BY201" s="347"/>
      <c r="BZ201" s="347"/>
      <c r="CA201" s="348">
        <v>2720</v>
      </c>
    </row>
    <row r="202" spans="75:79" ht="15" customHeight="1" x14ac:dyDescent="0.25">
      <c r="BW202" s="347" t="s">
        <v>125</v>
      </c>
      <c r="BX202" s="347" t="s">
        <v>487</v>
      </c>
      <c r="BY202" s="347"/>
      <c r="BZ202" s="347"/>
      <c r="CA202" s="348" t="s">
        <v>488</v>
      </c>
    </row>
    <row r="203" spans="75:79" ht="15" customHeight="1" x14ac:dyDescent="0.25">
      <c r="BW203" s="349" t="s">
        <v>120</v>
      </c>
      <c r="BX203" s="350">
        <v>1629.2</v>
      </c>
      <c r="BY203" s="344"/>
      <c r="BZ203" s="344"/>
      <c r="CA203" s="350">
        <v>10177</v>
      </c>
    </row>
    <row r="204" spans="75:79" ht="15" customHeight="1" x14ac:dyDescent="0.25">
      <c r="BW204" s="347" t="s">
        <v>489</v>
      </c>
      <c r="BX204" s="351">
        <f>BR85</f>
        <v>0</v>
      </c>
      <c r="BY204" s="351">
        <f>BT85</f>
        <v>0</v>
      </c>
      <c r="BZ204" s="351">
        <f>BS85</f>
        <v>0</v>
      </c>
      <c r="CA204" s="352">
        <f>BU85</f>
        <v>0</v>
      </c>
    </row>
    <row r="205" spans="75:79" ht="15" customHeight="1" x14ac:dyDescent="0.25">
      <c r="BW205" s="347" t="s">
        <v>490</v>
      </c>
      <c r="BX205" s="347"/>
      <c r="BY205" s="347"/>
      <c r="BZ205" s="347"/>
      <c r="CA205" s="347"/>
    </row>
    <row r="206" spans="75:79" ht="15" customHeight="1" x14ac:dyDescent="0.25">
      <c r="BW206" s="353" t="s">
        <v>491</v>
      </c>
      <c r="BX206" s="19"/>
      <c r="BY206" s="19"/>
      <c r="BZ206" s="19"/>
      <c r="CA206" s="19"/>
    </row>
    <row r="207" spans="75:79" ht="15" customHeight="1" x14ac:dyDescent="0.25"/>
    <row r="208" spans="75:79"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sheetData>
  <sheetProtection algorithmName="SHA-512" hashValue="IUJ+LZEIgt5qPAtB9ow9ZH17+Wyv7YjmttbtCWPLFWPWBLqziRrPcEiz359295xl+FjiPgy4xvyU8eRF/xD4HQ==" saltValue="MRjW4UGN4uPhcC4MsAlurw==" spinCount="100000" sheet="1" objects="1" scenarios="1" selectLockedCells="1"/>
  <sortState xmlns:xlrd2="http://schemas.microsoft.com/office/spreadsheetml/2017/richdata2" ref="CX9:CX34">
    <sortCondition ref="CX9"/>
  </sortState>
  <mergeCells count="62">
    <mergeCell ref="E24:E25"/>
    <mergeCell ref="K76:Q76"/>
    <mergeCell ref="G10:Q10"/>
    <mergeCell ref="G27:Q27"/>
    <mergeCell ref="E21:E22"/>
    <mergeCell ref="E54:E59"/>
    <mergeCell ref="E35:E40"/>
    <mergeCell ref="E41:E46"/>
    <mergeCell ref="E47:E52"/>
    <mergeCell ref="G68:I68"/>
    <mergeCell ref="G69:I69"/>
    <mergeCell ref="G70:I70"/>
    <mergeCell ref="G71:I71"/>
    <mergeCell ref="G72:I72"/>
    <mergeCell ref="G73:I73"/>
    <mergeCell ref="G74:I74"/>
    <mergeCell ref="G75:I75"/>
    <mergeCell ref="C68:D68"/>
    <mergeCell ref="C69:D69"/>
    <mergeCell ref="C70:D70"/>
    <mergeCell ref="C71:D71"/>
    <mergeCell ref="C72:D72"/>
    <mergeCell ref="C81:D81"/>
    <mergeCell ref="C82:D82"/>
    <mergeCell ref="C73:D73"/>
    <mergeCell ref="C74:D74"/>
    <mergeCell ref="C75:D75"/>
    <mergeCell ref="C76:D76"/>
    <mergeCell ref="C77:D77"/>
    <mergeCell ref="G77:I77"/>
    <mergeCell ref="G78:I78"/>
    <mergeCell ref="G79:I79"/>
    <mergeCell ref="G80:I80"/>
    <mergeCell ref="C78:D78"/>
    <mergeCell ref="C79:D79"/>
    <mergeCell ref="C80:D80"/>
    <mergeCell ref="G81:I81"/>
    <mergeCell ref="G82:I82"/>
    <mergeCell ref="K68:Q68"/>
    <mergeCell ref="K69:Q69"/>
    <mergeCell ref="K70:Q70"/>
    <mergeCell ref="K71:Q71"/>
    <mergeCell ref="K72:Q72"/>
    <mergeCell ref="K73:Q73"/>
    <mergeCell ref="K74:Q74"/>
    <mergeCell ref="K75:Q75"/>
    <mergeCell ref="K77:Q77"/>
    <mergeCell ref="K78:Q78"/>
    <mergeCell ref="K79:Q79"/>
    <mergeCell ref="K80:Q80"/>
    <mergeCell ref="K81:R81"/>
    <mergeCell ref="G76:I76"/>
    <mergeCell ref="K82:R82"/>
    <mergeCell ref="C85:D85"/>
    <mergeCell ref="G85:I85"/>
    <mergeCell ref="K85:Q85"/>
    <mergeCell ref="C83:D83"/>
    <mergeCell ref="G83:I83"/>
    <mergeCell ref="K83:R83"/>
    <mergeCell ref="C84:D84"/>
    <mergeCell ref="G84:I84"/>
    <mergeCell ref="K84:R84"/>
  </mergeCells>
  <dataValidations count="2">
    <dataValidation type="list" allowBlank="1" showInputMessage="1" showErrorMessage="1" sqref="E21:E22" xr:uid="{00000000-0002-0000-0000-000000000000}">
      <formula1>$CS$8:$CS$14</formula1>
    </dataValidation>
    <dataValidation type="list" allowBlank="1" showInputMessage="1" showErrorMessage="1" sqref="E24" xr:uid="{00000000-0002-0000-0000-000001000000}">
      <formula1>INDIRECT(SUBSTITUTE($E21," ","_"))</formula1>
    </dataValidation>
  </dataValidations>
  <hyperlinks>
    <hyperlink ref="K68" r:id="rId1" xr:uid="{00000000-0004-0000-0000-000000000000}"/>
    <hyperlink ref="K69" r:id="rId2" xr:uid="{00000000-0004-0000-0000-000001000000}"/>
    <hyperlink ref="K70" r:id="rId3" xr:uid="{00000000-0004-0000-0000-000002000000}"/>
    <hyperlink ref="K71" r:id="rId4" xr:uid="{00000000-0004-0000-0000-000003000000}"/>
    <hyperlink ref="K81" r:id="rId5" xr:uid="{00000000-0004-0000-0000-000004000000}"/>
    <hyperlink ref="K82" r:id="rId6" xr:uid="{00000000-0004-0000-0000-000005000000}"/>
    <hyperlink ref="K77" r:id="rId7" xr:uid="{00000000-0004-0000-0000-000006000000}"/>
    <hyperlink ref="K78" r:id="rId8" xr:uid="{00000000-0004-0000-0000-000007000000}"/>
    <hyperlink ref="K79" r:id="rId9" xr:uid="{00000000-0004-0000-0000-000008000000}"/>
    <hyperlink ref="K73" r:id="rId10" xr:uid="{00000000-0004-0000-0000-000009000000}"/>
    <hyperlink ref="K74" r:id="rId11" xr:uid="{00000000-0004-0000-0000-00000A000000}"/>
    <hyperlink ref="K75" r:id="rId12" xr:uid="{00000000-0004-0000-0000-00000B000000}"/>
    <hyperlink ref="K72" r:id="rId13" xr:uid="{00000000-0004-0000-0000-00000C000000}"/>
    <hyperlink ref="K76" r:id="rId14" xr:uid="{00000000-0004-0000-0000-00000D000000}"/>
    <hyperlink ref="BH22" r:id="rId15" location="Emission_Summaries" display="http://www.ec.gc.ca/inrp-npri/default.asp?lang=en&amp;n=0EC58C98- - Emission_Summaries" xr:uid="{00000000-0004-0000-0000-00000E000000}"/>
    <hyperlink ref="BQ23" r:id="rId16" location="Emission_Summaries" display="http://www.ec.gc.ca/inrp-npri/default.asp?lang=en&amp;n=0EC58C98- - Emission_Summaries" xr:uid="{00000000-0004-0000-0000-00000F000000}"/>
    <hyperlink ref="K84" r:id="rId17" xr:uid="{00000000-0004-0000-0000-000010000000}"/>
    <hyperlink ref="K85" r:id="rId18" location="Emission_Summaries" xr:uid="{00000000-0004-0000-0000-000011000000}"/>
    <hyperlink ref="K80" r:id="rId19" xr:uid="{00000000-0004-0000-0000-000012000000}"/>
    <hyperlink ref="K83" r:id="rId20" xr:uid="{00000000-0004-0000-0000-000013000000}"/>
  </hyperlinks>
  <pageMargins left="0.5" right="0.5" top="0.5" bottom="0.5" header="0.3" footer="0.3"/>
  <pageSetup scale="77" fitToHeight="2" orientation="landscape" r:id="rId21"/>
  <headerFooter>
    <oddFooter>&amp;L&amp;F&amp;Cpage &amp;P of &amp;N&amp;R&amp;D</oddFooter>
  </headerFooter>
  <rowBreaks count="1" manualBreakCount="1">
    <brk id="40" min="1" max="17" man="1"/>
  </rowBreaks>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2" ma:contentTypeDescription="Create a new document." ma:contentTypeScope="" ma:versionID="64c26542e8345d72d3dc89fc2f611b61">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3916b9c25e3cc5b16ce289ce7953fc20"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7A5886-6222-44C3-82FE-36AB6417AF9E}">
  <ds:schemaRefs>
    <ds:schemaRef ds:uri="http://schemas.microsoft.com/sharepoint/v3/contenttype/forms"/>
  </ds:schemaRefs>
</ds:datastoreItem>
</file>

<file path=customXml/itemProps2.xml><?xml version="1.0" encoding="utf-8"?>
<ds:datastoreItem xmlns:ds="http://schemas.openxmlformats.org/officeDocument/2006/customXml" ds:itemID="{B66F77FE-F3CC-43DF-A31A-087287B27D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061182-51CC-4040-8D1B-0D40CF49DE8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Commercial Carbon Calculator</vt:lpstr>
      <vt:lpstr>Canadian_Average_All_Sources</vt:lpstr>
      <vt:lpstr>eGrid_Subregions_Ave_All_Sources</vt:lpstr>
      <vt:lpstr>eGrid_Subregions_Average_Fossil</vt:lpstr>
      <vt:lpstr>NERC_Average_All_Sources</vt:lpstr>
      <vt:lpstr>NERC_Average_Fossil</vt:lpstr>
      <vt:lpstr>'Commercial Carbon Calculator'!Print_Area</vt:lpstr>
      <vt:lpstr>US_Average_All_Sources</vt:lpstr>
      <vt:lpstr>US_Average_Fossil</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Burgis, Eric</cp:lastModifiedBy>
  <cp:lastPrinted>2013-10-17T17:45:41Z</cp:lastPrinted>
  <dcterms:created xsi:type="dcterms:W3CDTF">2013-09-06T15:32:15Z</dcterms:created>
  <dcterms:modified xsi:type="dcterms:W3CDTF">2021-04-19T12:36:01Z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