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jresources-my.sharepoint.com/personal/rkinkel_njng_com/Documents/Documents/NJNG/AC and heat pump Calcs/"/>
    </mc:Choice>
  </mc:AlternateContent>
  <xr:revisionPtr revIDLastSave="121" documentId="8_{ABF36914-0517-4D3F-B21E-0916B68ABBCD}" xr6:coauthVersionLast="47" xr6:coauthVersionMax="47" xr10:uidLastSave="{61748DC6-31E1-4D08-8933-83E510142A46}"/>
  <bookViews>
    <workbookView xWindow="-96" yWindow="-96" windowWidth="23232" windowHeight="12432" xr2:uid="{00000000-000D-0000-FFFF-FFFF00000000}"/>
  </bookViews>
  <sheets>
    <sheet name="Economic Balance Point" sheetId="1" r:id="rId1"/>
    <sheet name="COP Compariso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4" i="2" l="1"/>
  <c r="L4" i="2"/>
  <c r="K4" i="2"/>
  <c r="J4" i="2" l="1"/>
  <c r="I4" i="2"/>
  <c r="H4" i="2"/>
  <c r="G4" i="2"/>
  <c r="E45" i="2" l="1"/>
  <c r="D45" i="2"/>
  <c r="C45" i="2"/>
  <c r="E44" i="2"/>
  <c r="D44" i="2"/>
  <c r="C44" i="2"/>
  <c r="E43" i="2"/>
  <c r="D43" i="2"/>
  <c r="C43" i="2"/>
  <c r="E42" i="2"/>
  <c r="D42" i="2"/>
  <c r="C42" i="2"/>
  <c r="E41" i="2"/>
  <c r="D41" i="2"/>
  <c r="C41" i="2"/>
  <c r="E40" i="2"/>
  <c r="D40" i="2"/>
  <c r="C40" i="2"/>
  <c r="E39" i="2"/>
  <c r="D39" i="2"/>
  <c r="C39" i="2"/>
  <c r="E38" i="2"/>
  <c r="D38" i="2"/>
  <c r="C38" i="2"/>
  <c r="E37" i="2"/>
  <c r="D37" i="2"/>
  <c r="C37" i="2"/>
  <c r="E36" i="2"/>
  <c r="D36" i="2"/>
  <c r="C36" i="2"/>
  <c r="E35" i="2"/>
  <c r="D35" i="2"/>
  <c r="C35" i="2"/>
  <c r="E34" i="2"/>
  <c r="D34" i="2"/>
  <c r="C34" i="2"/>
  <c r="E33" i="2"/>
  <c r="D33" i="2"/>
  <c r="C33" i="2"/>
  <c r="E32" i="2"/>
  <c r="D32" i="2"/>
  <c r="C32" i="2"/>
  <c r="E31" i="2"/>
  <c r="D31" i="2"/>
  <c r="C31" i="2"/>
  <c r="E30" i="2"/>
  <c r="D30" i="2"/>
  <c r="C30" i="2"/>
  <c r="E29" i="2"/>
  <c r="D29" i="2"/>
  <c r="C29" i="2"/>
  <c r="E28" i="2"/>
  <c r="D28" i="2"/>
  <c r="C28" i="2"/>
  <c r="E27" i="2"/>
  <c r="D27" i="2"/>
  <c r="C27" i="2"/>
  <c r="E26" i="2"/>
  <c r="D26" i="2"/>
  <c r="C26" i="2"/>
  <c r="E25" i="2"/>
  <c r="D25" i="2"/>
  <c r="C25" i="2"/>
  <c r="E24" i="2"/>
  <c r="D24" i="2"/>
  <c r="C24" i="2"/>
  <c r="E23" i="2"/>
  <c r="D23" i="2"/>
  <c r="C23" i="2"/>
  <c r="E22" i="2"/>
  <c r="D22" i="2"/>
  <c r="C22" i="2"/>
  <c r="E21" i="2"/>
  <c r="D21" i="2"/>
  <c r="C21" i="2"/>
  <c r="E20" i="2"/>
  <c r="D20" i="2"/>
  <c r="C20" i="2"/>
  <c r="E19" i="2"/>
  <c r="D19" i="2"/>
  <c r="C19" i="2"/>
  <c r="E18" i="2"/>
  <c r="D18" i="2"/>
  <c r="C18" i="2"/>
  <c r="E17" i="2"/>
  <c r="D17" i="2"/>
  <c r="C17" i="2"/>
  <c r="E16" i="2"/>
  <c r="D16" i="2"/>
  <c r="C16" i="2"/>
  <c r="E15" i="2"/>
  <c r="D15" i="2"/>
  <c r="C15" i="2"/>
  <c r="E14" i="2"/>
  <c r="D14" i="2"/>
  <c r="C14" i="2"/>
  <c r="E13" i="2"/>
  <c r="D13" i="2"/>
  <c r="C13" i="2"/>
  <c r="E12" i="2"/>
  <c r="D12" i="2"/>
  <c r="C12" i="2"/>
  <c r="E11" i="2"/>
  <c r="D11" i="2"/>
  <c r="C11" i="2"/>
  <c r="E10" i="2"/>
  <c r="D10" i="2"/>
  <c r="C10" i="2"/>
  <c r="E9" i="2"/>
  <c r="D9" i="2"/>
  <c r="C9" i="2"/>
  <c r="E8" i="2"/>
  <c r="D8" i="2"/>
  <c r="C8" i="2"/>
  <c r="E7" i="2"/>
  <c r="D7" i="2"/>
  <c r="C7" i="2"/>
  <c r="E6" i="2"/>
  <c r="D6" i="2"/>
  <c r="C6" i="2"/>
  <c r="E5" i="2"/>
  <c r="D5" i="2"/>
  <c r="C5" i="2"/>
  <c r="M8" i="1" l="1"/>
  <c r="M11" i="1"/>
  <c r="M10" i="1"/>
  <c r="P14" i="1" s="1"/>
  <c r="M9" i="1"/>
  <c r="M7" i="1"/>
  <c r="M6" i="1"/>
  <c r="M5" i="1"/>
  <c r="G9" i="1"/>
  <c r="G6" i="1"/>
  <c r="G5" i="1"/>
  <c r="G8" i="1"/>
  <c r="G7" i="1"/>
  <c r="G11" i="1"/>
  <c r="G10" i="1"/>
  <c r="P17" i="1" l="1"/>
  <c r="P13" i="1"/>
  <c r="P15" i="1" s="1"/>
  <c r="P16" i="1" s="1"/>
  <c r="J13" i="1"/>
  <c r="J14" i="1"/>
  <c r="J17" i="1"/>
  <c r="P18" i="1" l="1"/>
  <c r="P19" i="1" s="1"/>
  <c r="P20" i="1" s="1"/>
  <c r="M4" i="1" s="1"/>
  <c r="D19" i="1" s="1"/>
  <c r="J15" i="1"/>
  <c r="J16" i="1" s="1"/>
  <c r="J18" i="1" s="1"/>
  <c r="J19" i="1" s="1"/>
  <c r="J20" i="1" s="1"/>
  <c r="G4" i="1" s="1"/>
  <c r="D17" i="1" s="1"/>
</calcChain>
</file>

<file path=xl/sharedStrings.xml><?xml version="1.0" encoding="utf-8"?>
<sst xmlns="http://schemas.openxmlformats.org/spreadsheetml/2006/main" count="98" uniqueCount="61">
  <si>
    <t>T</t>
  </si>
  <si>
    <t>Economic Balance Point</t>
  </si>
  <si>
    <t>COP - 47</t>
  </si>
  <si>
    <t>COP - 17</t>
  </si>
  <si>
    <t>BTU/KW</t>
  </si>
  <si>
    <t>Furnace Efficiency</t>
  </si>
  <si>
    <t>Cost of Electricity ($/KWH)</t>
  </si>
  <si>
    <t>Cost of Fossil Fuel ($/Unit)</t>
  </si>
  <si>
    <t>BTU/Unit of Fossil Fuel</t>
  </si>
  <si>
    <t>LP - BTU</t>
  </si>
  <si>
    <t>K</t>
  </si>
  <si>
    <t>F</t>
  </si>
  <si>
    <t>E</t>
  </si>
  <si>
    <t>C</t>
  </si>
  <si>
    <t>B</t>
  </si>
  <si>
    <t>NAT - BTU</t>
  </si>
  <si>
    <t>BFE/CK</t>
  </si>
  <si>
    <t>COP47-(BFE/CK)</t>
  </si>
  <si>
    <t>COP47-COP17</t>
  </si>
  <si>
    <t>BFE</t>
  </si>
  <si>
    <t>CK</t>
  </si>
  <si>
    <t>COP47-(BFE/CK)/COP47-COP17</t>
  </si>
  <si>
    <t>COP47-(BFE/CK)/COP47-COP18*30</t>
  </si>
  <si>
    <t>ELEC - BTU</t>
  </si>
  <si>
    <t>Inputs</t>
  </si>
  <si>
    <t>Natural Gas Calculator</t>
  </si>
  <si>
    <t>LP Gas Calculator</t>
  </si>
  <si>
    <t>Natural Gas</t>
  </si>
  <si>
    <t>LP Gas</t>
  </si>
  <si>
    <t>Formula</t>
  </si>
  <si>
    <t>Heat Pump COP at 47F</t>
  </si>
  <si>
    <t>Heat Pump COP at 17F</t>
  </si>
  <si>
    <t>3413 BTU/KW</t>
  </si>
  <si>
    <t>Furnace Efficiency (AFUE)</t>
  </si>
  <si>
    <t>Cost of Electricity ($/KW)</t>
  </si>
  <si>
    <t>Cost of Fuel ($/Unit)</t>
  </si>
  <si>
    <t>Legend</t>
  </si>
  <si>
    <r>
      <t>COP</t>
    </r>
    <r>
      <rPr>
        <b/>
        <sz val="9"/>
        <color theme="1"/>
        <rFont val="Calibri"/>
        <family val="2"/>
        <scheme val="minor"/>
      </rPr>
      <t>47</t>
    </r>
  </si>
  <si>
    <r>
      <t>COP</t>
    </r>
    <r>
      <rPr>
        <b/>
        <sz val="9"/>
        <color theme="1"/>
        <rFont val="Calibri"/>
        <family val="2"/>
        <scheme val="minor"/>
      </rPr>
      <t>17</t>
    </r>
  </si>
  <si>
    <t>Instructions</t>
  </si>
  <si>
    <t>Operating Cost per Therm</t>
  </si>
  <si>
    <t>NAT Gas</t>
  </si>
  <si>
    <t>Electricity</t>
  </si>
  <si>
    <t>Furnace</t>
  </si>
  <si>
    <t>Therm</t>
  </si>
  <si>
    <t>HP COP</t>
  </si>
  <si>
    <t>Heat Pump</t>
  </si>
  <si>
    <t>$/Therm</t>
  </si>
  <si>
    <t>$/Gal</t>
  </si>
  <si>
    <t>$/KW</t>
  </si>
  <si>
    <t>Efficiency</t>
  </si>
  <si>
    <t>BTU / Gal</t>
  </si>
  <si>
    <t>T =</t>
  </si>
  <si>
    <t>Changeover Temperature                   from HP to Furnace</t>
  </si>
  <si>
    <t>Use the Yellow boxes above to input System Information and Fuel Costs.  The Coefficient of Performance (47 and 17) is found in the Tech Guide for the respective Heat Pump.</t>
  </si>
  <si>
    <t xml:space="preserve">COP at 47F </t>
  </si>
  <si>
    <t xml:space="preserve">COP at 17F </t>
  </si>
  <si>
    <t xml:space="preserve">Nat Gas Cost/Therm </t>
  </si>
  <si>
    <t xml:space="preserve">LP Gas Cost/Gal </t>
  </si>
  <si>
    <t xml:space="preserve">Electric Cost/KW </t>
  </si>
  <si>
    <t xml:space="preserve">Furnace Efficiency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</si>
</sst>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"/>
    <numFmt numFmtId="165" formatCode="0.0%"/>
    <numFmt numFmtId="166" formatCode="&quot;$&quot;#,##0.00"/>
    <numFmt numFmtId="167" formatCode="&quot;$&quot;#,##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B0DD7F"/>
        <bgColor indexed="64"/>
      </patternFill>
    </fill>
    <fill>
      <patternFill patternType="solid">
        <fgColor rgb="FFABDB77"/>
        <bgColor indexed="64"/>
      </patternFill>
    </fill>
    <fill>
      <patternFill patternType="solid">
        <fgColor rgb="FFFF8989"/>
        <bgColor indexed="64"/>
      </patternFill>
    </fill>
    <fill>
      <patternFill patternType="solid">
        <fgColor rgb="FFFF8A8A"/>
        <bgColor indexed="64"/>
      </patternFill>
    </fill>
    <fill>
      <patternFill patternType="solid">
        <fgColor rgb="FFFFFFAF"/>
        <bgColor indexed="64"/>
      </patternFill>
    </fill>
  </fills>
  <borders count="5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 style="thick">
        <color auto="1"/>
      </right>
      <top/>
      <bottom style="medium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ck">
        <color auto="1"/>
      </right>
      <top style="medium">
        <color auto="1"/>
      </top>
      <bottom/>
      <diagonal/>
    </border>
    <border>
      <left style="thick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ck">
        <color auto="1"/>
      </right>
      <top/>
      <bottom style="medium">
        <color auto="1"/>
      </bottom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n">
        <color auto="1"/>
      </right>
      <top/>
      <bottom style="thick">
        <color auto="1"/>
      </bottom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140">
    <xf numFmtId="0" fontId="0" fillId="0" borderId="0" xfId="0"/>
    <xf numFmtId="0" fontId="0" fillId="0" borderId="0" xfId="0" applyAlignment="1">
      <alignment horizontal="center" vertical="center"/>
    </xf>
    <xf numFmtId="0" fontId="0" fillId="5" borderId="4" xfId="0" applyFill="1" applyBorder="1"/>
    <xf numFmtId="0" fontId="0" fillId="5" borderId="5" xfId="0" applyFill="1" applyBorder="1"/>
    <xf numFmtId="0" fontId="0" fillId="5" borderId="6" xfId="0" applyFill="1" applyBorder="1"/>
    <xf numFmtId="0" fontId="0" fillId="5" borderId="9" xfId="0" applyFill="1" applyBorder="1"/>
    <xf numFmtId="0" fontId="0" fillId="5" borderId="10" xfId="0" applyFill="1" applyBorder="1"/>
    <xf numFmtId="0" fontId="0" fillId="5" borderId="11" xfId="0" applyFill="1" applyBorder="1"/>
    <xf numFmtId="0" fontId="0" fillId="5" borderId="13" xfId="0" applyFill="1" applyBorder="1" applyAlignment="1">
      <alignment horizontal="center"/>
    </xf>
    <xf numFmtId="0" fontId="0" fillId="5" borderId="14" xfId="0" applyFill="1" applyBorder="1" applyAlignment="1">
      <alignment horizontal="center"/>
    </xf>
    <xf numFmtId="0" fontId="0" fillId="5" borderId="15" xfId="0" applyFill="1" applyBorder="1" applyAlignment="1">
      <alignment horizontal="center"/>
    </xf>
    <xf numFmtId="2" fontId="0" fillId="8" borderId="3" xfId="0" applyNumberFormat="1" applyFill="1" applyBorder="1" applyAlignment="1">
      <alignment horizontal="center" vertical="center"/>
    </xf>
    <xf numFmtId="2" fontId="0" fillId="9" borderId="3" xfId="0" applyNumberFormat="1" applyFill="1" applyBorder="1" applyAlignment="1">
      <alignment horizontal="center" vertical="center"/>
    </xf>
    <xf numFmtId="0" fontId="0" fillId="5" borderId="4" xfId="0" applyFill="1" applyBorder="1" applyAlignment="1">
      <alignment horizontal="center"/>
    </xf>
    <xf numFmtId="1" fontId="0" fillId="5" borderId="5" xfId="0" applyNumberFormat="1" applyFill="1" applyBorder="1" applyAlignment="1">
      <alignment horizontal="center" vertical="center"/>
    </xf>
    <xf numFmtId="0" fontId="0" fillId="5" borderId="7" xfId="0" applyFill="1" applyBorder="1"/>
    <xf numFmtId="0" fontId="0" fillId="5" borderId="2" xfId="0" applyFill="1" applyBorder="1" applyAlignment="1">
      <alignment horizontal="center"/>
    </xf>
    <xf numFmtId="0" fontId="0" fillId="5" borderId="0" xfId="0" applyFill="1" applyAlignment="1">
      <alignment horizontal="center"/>
    </xf>
    <xf numFmtId="1" fontId="0" fillId="5" borderId="0" xfId="0" applyNumberFormat="1" applyFill="1" applyAlignment="1">
      <alignment horizontal="center" vertical="center"/>
    </xf>
    <xf numFmtId="166" fontId="0" fillId="5" borderId="0" xfId="0" applyNumberFormat="1" applyFill="1" applyAlignment="1">
      <alignment horizontal="center" vertical="center"/>
    </xf>
    <xf numFmtId="0" fontId="0" fillId="5" borderId="0" xfId="0" applyFill="1"/>
    <xf numFmtId="0" fontId="0" fillId="5" borderId="0" xfId="0" applyFill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5" borderId="8" xfId="0" applyFill="1" applyBorder="1"/>
    <xf numFmtId="0" fontId="0" fillId="5" borderId="0" xfId="0" applyFill="1" applyAlignment="1">
      <alignment horizontal="left" vertical="center"/>
    </xf>
    <xf numFmtId="0" fontId="0" fillId="0" borderId="0" xfId="0" applyProtection="1">
      <protection locked="0"/>
    </xf>
    <xf numFmtId="1" fontId="0" fillId="5" borderId="2" xfId="0" applyNumberFormat="1" applyFill="1" applyBorder="1" applyAlignment="1" applyProtection="1">
      <alignment horizontal="center" vertical="center"/>
      <protection locked="0"/>
    </xf>
    <xf numFmtId="0" fontId="0" fillId="5" borderId="0" xfId="0" applyFill="1" applyAlignment="1" applyProtection="1">
      <alignment horizontal="right"/>
      <protection hidden="1"/>
    </xf>
    <xf numFmtId="164" fontId="0" fillId="5" borderId="8" xfId="0" applyNumberFormat="1" applyFill="1" applyBorder="1" applyAlignment="1" applyProtection="1">
      <alignment horizontal="center"/>
      <protection hidden="1"/>
    </xf>
    <xf numFmtId="0" fontId="0" fillId="5" borderId="10" xfId="0" applyFill="1" applyBorder="1" applyAlignment="1" applyProtection="1">
      <alignment horizontal="right"/>
      <protection hidden="1"/>
    </xf>
    <xf numFmtId="164" fontId="0" fillId="5" borderId="11" xfId="0" applyNumberFormat="1" applyFill="1" applyBorder="1" applyAlignment="1" applyProtection="1">
      <alignment horizontal="center"/>
      <protection hidden="1"/>
    </xf>
    <xf numFmtId="0" fontId="0" fillId="5" borderId="7" xfId="0" applyFill="1" applyBorder="1" applyAlignment="1">
      <alignment horizontal="center"/>
    </xf>
    <xf numFmtId="0" fontId="0" fillId="5" borderId="9" xfId="0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5" borderId="21" xfId="0" applyFill="1" applyBorder="1"/>
    <xf numFmtId="0" fontId="0" fillId="5" borderId="22" xfId="0" applyFill="1" applyBorder="1"/>
    <xf numFmtId="0" fontId="0" fillId="5" borderId="23" xfId="0" applyFill="1" applyBorder="1"/>
    <xf numFmtId="0" fontId="0" fillId="5" borderId="24" xfId="0" applyFill="1" applyBorder="1"/>
    <xf numFmtId="0" fontId="0" fillId="5" borderId="25" xfId="0" applyFill="1" applyBorder="1"/>
    <xf numFmtId="0" fontId="0" fillId="5" borderId="26" xfId="0" applyFill="1" applyBorder="1"/>
    <xf numFmtId="2" fontId="0" fillId="5" borderId="27" xfId="0" applyNumberFormat="1" applyFill="1" applyBorder="1" applyAlignment="1">
      <alignment horizontal="center" vertical="center"/>
    </xf>
    <xf numFmtId="2" fontId="0" fillId="5" borderId="28" xfId="0" applyNumberFormat="1" applyFill="1" applyBorder="1" applyAlignment="1">
      <alignment horizontal="center" vertical="center"/>
    </xf>
    <xf numFmtId="1" fontId="0" fillId="5" borderId="28" xfId="0" applyNumberFormat="1" applyFill="1" applyBorder="1" applyAlignment="1">
      <alignment horizontal="center" vertical="center"/>
    </xf>
    <xf numFmtId="165" fontId="0" fillId="5" borderId="28" xfId="0" applyNumberFormat="1" applyFill="1" applyBorder="1" applyAlignment="1">
      <alignment horizontal="center" vertical="center"/>
    </xf>
    <xf numFmtId="167" fontId="0" fillId="5" borderId="28" xfId="0" applyNumberFormat="1" applyFill="1" applyBorder="1" applyAlignment="1">
      <alignment horizontal="center" vertical="center"/>
    </xf>
    <xf numFmtId="166" fontId="0" fillId="5" borderId="28" xfId="0" applyNumberFormat="1" applyFill="1" applyBorder="1" applyAlignment="1">
      <alignment horizontal="center" vertical="center"/>
    </xf>
    <xf numFmtId="1" fontId="0" fillId="5" borderId="29" xfId="0" applyNumberForma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5" borderId="33" xfId="0" applyFill="1" applyBorder="1" applyAlignment="1">
      <alignment horizontal="center"/>
    </xf>
    <xf numFmtId="2" fontId="0" fillId="5" borderId="2" xfId="0" applyNumberFormat="1" applyFill="1" applyBorder="1" applyAlignment="1">
      <alignment horizontal="center"/>
    </xf>
    <xf numFmtId="0" fontId="0" fillId="5" borderId="12" xfId="0" applyFill="1" applyBorder="1" applyAlignment="1">
      <alignment horizontal="center"/>
    </xf>
    <xf numFmtId="0" fontId="0" fillId="5" borderId="34" xfId="0" applyFill="1" applyBorder="1" applyAlignment="1">
      <alignment horizontal="center"/>
    </xf>
    <xf numFmtId="2" fontId="0" fillId="0" borderId="28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/>
    </xf>
    <xf numFmtId="2" fontId="0" fillId="0" borderId="12" xfId="0" applyNumberFormat="1" applyBorder="1" applyAlignment="1">
      <alignment horizontal="center"/>
    </xf>
    <xf numFmtId="1" fontId="0" fillId="0" borderId="2" xfId="0" applyNumberFormat="1" applyBorder="1" applyAlignment="1">
      <alignment horizontal="center"/>
    </xf>
    <xf numFmtId="2" fontId="0" fillId="0" borderId="29" xfId="0" applyNumberFormat="1" applyBorder="1" applyAlignment="1">
      <alignment horizontal="center" vertical="center"/>
    </xf>
    <xf numFmtId="2" fontId="0" fillId="0" borderId="35" xfId="0" applyNumberFormat="1" applyBorder="1" applyAlignment="1">
      <alignment horizontal="center"/>
    </xf>
    <xf numFmtId="2" fontId="0" fillId="0" borderId="36" xfId="0" applyNumberFormat="1" applyBorder="1" applyAlignment="1">
      <alignment horizontal="center"/>
    </xf>
    <xf numFmtId="2" fontId="0" fillId="5" borderId="8" xfId="0" applyNumberFormat="1" applyFill="1" applyBorder="1" applyAlignment="1" applyProtection="1">
      <alignment horizontal="center"/>
      <protection hidden="1"/>
    </xf>
    <xf numFmtId="166" fontId="0" fillId="3" borderId="2" xfId="0" applyNumberFormat="1" applyFill="1" applyBorder="1" applyAlignment="1">
      <alignment horizontal="center"/>
    </xf>
    <xf numFmtId="165" fontId="0" fillId="3" borderId="2" xfId="0" applyNumberFormat="1" applyFill="1" applyBorder="1" applyAlignment="1">
      <alignment horizontal="center"/>
    </xf>
    <xf numFmtId="2" fontId="0" fillId="0" borderId="0" xfId="0" applyNumberFormat="1"/>
    <xf numFmtId="2" fontId="0" fillId="0" borderId="0" xfId="0" applyNumberFormat="1" applyAlignment="1">
      <alignment horizontal="center"/>
    </xf>
    <xf numFmtId="0" fontId="3" fillId="0" borderId="0" xfId="0" applyFont="1"/>
    <xf numFmtId="2" fontId="0" fillId="3" borderId="3" xfId="0" applyNumberFormat="1" applyFill="1" applyBorder="1" applyAlignment="1" applyProtection="1">
      <alignment horizontal="center"/>
      <protection locked="0"/>
    </xf>
    <xf numFmtId="166" fontId="0" fillId="3" borderId="3" xfId="0" applyNumberFormat="1" applyFill="1" applyBorder="1" applyAlignment="1" applyProtection="1">
      <alignment horizontal="center"/>
      <protection locked="0"/>
    </xf>
    <xf numFmtId="165" fontId="0" fillId="3" borderId="3" xfId="0" applyNumberFormat="1" applyFill="1" applyBorder="1" applyAlignment="1" applyProtection="1">
      <alignment horizontal="center"/>
      <protection locked="0"/>
    </xf>
    <xf numFmtId="0" fontId="2" fillId="5" borderId="0" xfId="1" applyFont="1" applyFill="1" applyBorder="1" applyAlignment="1" applyProtection="1">
      <alignment vertical="top" wrapText="1"/>
    </xf>
    <xf numFmtId="1" fontId="0" fillId="5" borderId="2" xfId="0" applyNumberFormat="1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2" fontId="0" fillId="9" borderId="4" xfId="0" applyNumberFormat="1" applyFill="1" applyBorder="1" applyAlignment="1">
      <alignment horizontal="center" vertical="center"/>
    </xf>
    <xf numFmtId="2" fontId="0" fillId="9" borderId="5" xfId="0" applyNumberFormat="1" applyFill="1" applyBorder="1" applyAlignment="1">
      <alignment horizontal="center" vertical="center"/>
    </xf>
    <xf numFmtId="2" fontId="0" fillId="9" borderId="6" xfId="0" applyNumberFormat="1" applyFill="1" applyBorder="1" applyAlignment="1">
      <alignment horizontal="center" vertical="center"/>
    </xf>
    <xf numFmtId="2" fontId="0" fillId="9" borderId="9" xfId="0" applyNumberFormat="1" applyFill="1" applyBorder="1" applyAlignment="1">
      <alignment horizontal="center" vertical="center"/>
    </xf>
    <xf numFmtId="2" fontId="0" fillId="9" borderId="10" xfId="0" applyNumberFormat="1" applyFill="1" applyBorder="1" applyAlignment="1">
      <alignment horizontal="center" vertical="center"/>
    </xf>
    <xf numFmtId="2" fontId="0" fillId="9" borderId="11" xfId="0" applyNumberForma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7" fillId="3" borderId="10" xfId="0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0" fillId="5" borderId="7" xfId="0" applyFill="1" applyBorder="1" applyAlignment="1">
      <alignment horizontal="right"/>
    </xf>
    <xf numFmtId="0" fontId="0" fillId="5" borderId="0" xfId="0" applyFill="1" applyAlignment="1">
      <alignment horizontal="right"/>
    </xf>
    <xf numFmtId="0" fontId="0" fillId="6" borderId="16" xfId="0" applyFill="1" applyBorder="1" applyAlignment="1">
      <alignment horizontal="center" vertical="center"/>
    </xf>
    <xf numFmtId="0" fontId="0" fillId="6" borderId="17" xfId="0" applyFill="1" applyBorder="1" applyAlignment="1">
      <alignment horizontal="center" vertical="center"/>
    </xf>
    <xf numFmtId="0" fontId="0" fillId="6" borderId="18" xfId="0" applyFill="1" applyBorder="1" applyAlignment="1">
      <alignment horizontal="center" vertical="center"/>
    </xf>
    <xf numFmtId="0" fontId="5" fillId="4" borderId="42" xfId="0" applyFont="1" applyFill="1" applyBorder="1" applyAlignment="1">
      <alignment horizontal="center" vertical="center" wrapText="1"/>
    </xf>
    <xf numFmtId="0" fontId="5" fillId="4" borderId="19" xfId="0" applyFont="1" applyFill="1" applyBorder="1" applyAlignment="1">
      <alignment horizontal="center" vertical="center" wrapText="1"/>
    </xf>
    <xf numFmtId="0" fontId="5" fillId="4" borderId="44" xfId="0" applyFont="1" applyFill="1" applyBorder="1" applyAlignment="1">
      <alignment horizontal="center" vertical="center" wrapText="1"/>
    </xf>
    <xf numFmtId="0" fontId="5" fillId="4" borderId="20" xfId="0" applyFont="1" applyFill="1" applyBorder="1" applyAlignment="1">
      <alignment horizontal="center" vertical="center" wrapText="1"/>
    </xf>
    <xf numFmtId="1" fontId="7" fillId="4" borderId="43" xfId="0" applyNumberFormat="1" applyFont="1" applyFill="1" applyBorder="1" applyAlignment="1">
      <alignment horizontal="center" vertical="center"/>
    </xf>
    <xf numFmtId="1" fontId="7" fillId="4" borderId="45" xfId="0" applyNumberFormat="1" applyFont="1" applyFill="1" applyBorder="1" applyAlignment="1">
      <alignment horizontal="center" vertical="center"/>
    </xf>
    <xf numFmtId="2" fontId="0" fillId="7" borderId="4" xfId="0" applyNumberFormat="1" applyFill="1" applyBorder="1" applyAlignment="1">
      <alignment horizontal="center" vertical="center"/>
    </xf>
    <xf numFmtId="2" fontId="0" fillId="7" borderId="5" xfId="0" applyNumberFormat="1" applyFill="1" applyBorder="1" applyAlignment="1">
      <alignment horizontal="center" vertical="center"/>
    </xf>
    <xf numFmtId="2" fontId="0" fillId="7" borderId="6" xfId="0" applyNumberFormat="1" applyFill="1" applyBorder="1" applyAlignment="1">
      <alignment horizontal="center" vertical="center"/>
    </xf>
    <xf numFmtId="2" fontId="0" fillId="7" borderId="9" xfId="0" applyNumberFormat="1" applyFill="1" applyBorder="1" applyAlignment="1">
      <alignment horizontal="center" vertical="center"/>
    </xf>
    <xf numFmtId="2" fontId="0" fillId="7" borderId="10" xfId="0" applyNumberFormat="1" applyFill="1" applyBorder="1" applyAlignment="1">
      <alignment horizontal="center" vertical="center"/>
    </xf>
    <xf numFmtId="2" fontId="0" fillId="7" borderId="11" xfId="0" applyNumberFormat="1" applyFill="1" applyBorder="1" applyAlignment="1">
      <alignment horizontal="center" vertical="center"/>
    </xf>
    <xf numFmtId="0" fontId="5" fillId="10" borderId="47" xfId="0" applyFont="1" applyFill="1" applyBorder="1" applyAlignment="1">
      <alignment horizontal="center" vertical="center" wrapText="1"/>
    </xf>
    <xf numFmtId="0" fontId="5" fillId="10" borderId="48" xfId="0" applyFont="1" applyFill="1" applyBorder="1" applyAlignment="1">
      <alignment horizontal="center" vertical="center" wrapText="1"/>
    </xf>
    <xf numFmtId="0" fontId="5" fillId="10" borderId="49" xfId="0" applyFont="1" applyFill="1" applyBorder="1" applyAlignment="1">
      <alignment horizontal="center" vertical="center" wrapText="1"/>
    </xf>
    <xf numFmtId="0" fontId="5" fillId="10" borderId="50" xfId="0" applyFont="1" applyFill="1" applyBorder="1" applyAlignment="1">
      <alignment horizontal="center" vertical="center" wrapText="1"/>
    </xf>
    <xf numFmtId="1" fontId="7" fillId="10" borderId="43" xfId="0" applyNumberFormat="1" applyFont="1" applyFill="1" applyBorder="1" applyAlignment="1">
      <alignment horizontal="center" vertical="center"/>
    </xf>
    <xf numFmtId="1" fontId="7" fillId="10" borderId="46" xfId="0" applyNumberFormat="1" applyFont="1" applyFill="1" applyBorder="1" applyAlignment="1">
      <alignment horizontal="center" vertical="center"/>
    </xf>
    <xf numFmtId="0" fontId="5" fillId="3" borderId="37" xfId="0" applyFont="1" applyFill="1" applyBorder="1" applyAlignment="1">
      <alignment horizontal="center" vertical="center" wrapText="1"/>
    </xf>
    <xf numFmtId="0" fontId="5" fillId="3" borderId="38" xfId="0" applyFont="1" applyFill="1" applyBorder="1" applyAlignment="1">
      <alignment horizontal="center" vertical="center" wrapText="1"/>
    </xf>
    <xf numFmtId="0" fontId="5" fillId="3" borderId="39" xfId="0" applyFont="1" applyFill="1" applyBorder="1" applyAlignment="1">
      <alignment horizontal="center" vertical="center" wrapText="1"/>
    </xf>
    <xf numFmtId="0" fontId="5" fillId="3" borderId="51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5" fillId="3" borderId="52" xfId="0" applyFont="1" applyFill="1" applyBorder="1" applyAlignment="1">
      <alignment horizontal="center" vertical="center" wrapText="1"/>
    </xf>
    <xf numFmtId="0" fontId="5" fillId="3" borderId="40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3" borderId="41" xfId="0" applyFont="1" applyFill="1" applyBorder="1" applyAlignment="1">
      <alignment horizontal="center" vertical="center" wrapText="1"/>
    </xf>
    <xf numFmtId="0" fontId="3" fillId="5" borderId="5" xfId="0" applyFont="1" applyFill="1" applyBorder="1" applyAlignment="1">
      <alignment horizontal="center"/>
    </xf>
    <xf numFmtId="0" fontId="3" fillId="5" borderId="16" xfId="0" applyFont="1" applyFill="1" applyBorder="1" applyAlignment="1">
      <alignment horizontal="center" vertical="center"/>
    </xf>
    <xf numFmtId="0" fontId="3" fillId="5" borderId="17" xfId="0" applyFont="1" applyFill="1" applyBorder="1" applyAlignment="1">
      <alignment horizontal="center" vertical="center"/>
    </xf>
    <xf numFmtId="0" fontId="3" fillId="5" borderId="18" xfId="0" applyFont="1" applyFill="1" applyBorder="1" applyAlignment="1">
      <alignment horizontal="center" vertical="center"/>
    </xf>
    <xf numFmtId="0" fontId="6" fillId="5" borderId="7" xfId="0" applyFont="1" applyFill="1" applyBorder="1" applyAlignment="1">
      <alignment horizontal="right" vertical="center"/>
    </xf>
    <xf numFmtId="0" fontId="5" fillId="11" borderId="16" xfId="1" applyFont="1" applyFill="1" applyBorder="1" applyAlignment="1" applyProtection="1">
      <alignment horizontal="center" vertical="center" wrapText="1"/>
    </xf>
    <xf numFmtId="0" fontId="5" fillId="11" borderId="17" xfId="1" applyFont="1" applyFill="1" applyBorder="1" applyAlignment="1" applyProtection="1">
      <alignment horizontal="center" vertical="center" wrapText="1"/>
    </xf>
    <xf numFmtId="0" fontId="5" fillId="11" borderId="18" xfId="1" applyFont="1" applyFill="1" applyBorder="1" applyAlignment="1" applyProtection="1">
      <alignment horizontal="center" vertical="center" wrapText="1"/>
    </xf>
    <xf numFmtId="0" fontId="2" fillId="11" borderId="4" xfId="1" applyFont="1" applyFill="1" applyBorder="1" applyAlignment="1" applyProtection="1">
      <alignment horizontal="left" vertical="top" wrapText="1"/>
    </xf>
    <xf numFmtId="0" fontId="2" fillId="11" borderId="5" xfId="1" applyFont="1" applyFill="1" applyBorder="1" applyAlignment="1" applyProtection="1">
      <alignment horizontal="left" vertical="top" wrapText="1"/>
    </xf>
    <xf numFmtId="0" fontId="2" fillId="11" borderId="6" xfId="1" applyFont="1" applyFill="1" applyBorder="1" applyAlignment="1" applyProtection="1">
      <alignment horizontal="left" vertical="top" wrapText="1"/>
    </xf>
    <xf numFmtId="0" fontId="2" fillId="11" borderId="7" xfId="1" applyFont="1" applyFill="1" applyBorder="1" applyAlignment="1" applyProtection="1">
      <alignment horizontal="left" vertical="top" wrapText="1"/>
    </xf>
    <xf numFmtId="0" fontId="2" fillId="11" borderId="0" xfId="1" applyFont="1" applyFill="1" applyBorder="1" applyAlignment="1" applyProtection="1">
      <alignment horizontal="left" vertical="top" wrapText="1"/>
    </xf>
    <xf numFmtId="0" fontId="2" fillId="11" borderId="8" xfId="1" applyFont="1" applyFill="1" applyBorder="1" applyAlignment="1" applyProtection="1">
      <alignment horizontal="left" vertical="top" wrapText="1"/>
    </xf>
    <xf numFmtId="0" fontId="2" fillId="11" borderId="9" xfId="1" applyFont="1" applyFill="1" applyBorder="1" applyAlignment="1" applyProtection="1">
      <alignment horizontal="left" vertical="top" wrapText="1"/>
    </xf>
    <xf numFmtId="0" fontId="2" fillId="11" borderId="10" xfId="1" applyFont="1" applyFill="1" applyBorder="1" applyAlignment="1" applyProtection="1">
      <alignment horizontal="left" vertical="top" wrapText="1"/>
    </xf>
    <xf numFmtId="0" fontId="2" fillId="11" borderId="11" xfId="1" applyFont="1" applyFill="1" applyBorder="1" applyAlignment="1" applyProtection="1">
      <alignment horizontal="left" vertical="top" wrapText="1"/>
    </xf>
    <xf numFmtId="2" fontId="0" fillId="5" borderId="4" xfId="0" applyNumberFormat="1" applyFill="1" applyBorder="1" applyAlignment="1">
      <alignment horizontal="center" vertical="center"/>
    </xf>
    <xf numFmtId="2" fontId="0" fillId="5" borderId="5" xfId="0" applyNumberFormat="1" applyFill="1" applyBorder="1" applyAlignment="1">
      <alignment horizontal="center" vertical="center"/>
    </xf>
    <xf numFmtId="2" fontId="0" fillId="5" borderId="6" xfId="0" applyNumberFormat="1" applyFill="1" applyBorder="1" applyAlignment="1">
      <alignment horizontal="center" vertical="center"/>
    </xf>
    <xf numFmtId="2" fontId="0" fillId="5" borderId="30" xfId="0" applyNumberFormat="1" applyFill="1" applyBorder="1" applyAlignment="1">
      <alignment horizontal="center" vertical="center"/>
    </xf>
    <xf numFmtId="2" fontId="0" fillId="5" borderId="31" xfId="0" applyNumberFormat="1" applyFill="1" applyBorder="1" applyAlignment="1">
      <alignment horizontal="center" vertical="center"/>
    </xf>
    <xf numFmtId="2" fontId="0" fillId="5" borderId="32" xfId="0" applyNumberFormat="1" applyFill="1" applyBorder="1" applyAlignment="1">
      <alignment horizontal="center" vertical="center"/>
    </xf>
    <xf numFmtId="0" fontId="0" fillId="5" borderId="33" xfId="0" applyFill="1" applyBorder="1" applyAlignment="1">
      <alignment horizontal="center" vertical="center"/>
    </xf>
    <xf numFmtId="0" fontId="0" fillId="5" borderId="34" xfId="0" applyFill="1" applyBorder="1" applyAlignment="1">
      <alignment horizontal="center" vertical="center"/>
    </xf>
  </cellXfs>
  <cellStyles count="2">
    <cellStyle name="Normal" xfId="0" builtinId="0"/>
    <cellStyle name="Note" xfId="1" builtinId="10"/>
  </cellStyles>
  <dxfs count="0"/>
  <tableStyles count="0" defaultTableStyle="TableStyleMedium2" defaultPivotStyle="PivotStyleLight16"/>
  <colors>
    <mruColors>
      <color rgb="FFFFFF00"/>
      <color rgb="FFFFFFAF"/>
      <color rgb="FFFFFF7D"/>
      <color rgb="FFFF8A8A"/>
      <color rgb="FFFF8700"/>
      <color rgb="FFFF8989"/>
      <color rgb="FFFF5D5D"/>
      <color rgb="FFABDB77"/>
      <color rgb="FFB0DD7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22</xdr:row>
      <xdr:rowOff>228600</xdr:rowOff>
    </xdr:from>
    <xdr:to>
      <xdr:col>15</xdr:col>
      <xdr:colOff>495300</xdr:colOff>
      <xdr:row>28</xdr:row>
      <xdr:rowOff>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62600" y="4638675"/>
          <a:ext cx="2428875" cy="9429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3"/>
  <sheetViews>
    <sheetView tabSelected="1" workbookViewId="0">
      <selection activeCell="N13" sqref="N13"/>
    </sheetView>
  </sheetViews>
  <sheetFormatPr defaultRowHeight="15" x14ac:dyDescent="0.25"/>
  <cols>
    <col min="1" max="1" width="2.42578125" customWidth="1"/>
    <col min="3" max="3" width="9.7109375" customWidth="1"/>
    <col min="5" max="5" width="2.28515625" customWidth="1"/>
    <col min="6" max="6" width="4.7109375" customWidth="1"/>
    <col min="7" max="7" width="10.7109375" style="1" customWidth="1"/>
    <col min="10" max="10" width="10.7109375" customWidth="1"/>
    <col min="11" max="11" width="2.28515625" customWidth="1"/>
    <col min="12" max="12" width="4.7109375" customWidth="1"/>
    <col min="13" max="13" width="10.7109375" customWidth="1"/>
    <col min="16" max="16" width="10.7109375" customWidth="1"/>
    <col min="17" max="17" width="3.28515625" customWidth="1"/>
  </cols>
  <sheetData>
    <row r="1" spans="1:23" ht="15.75" thickBot="1" x14ac:dyDescent="0.3">
      <c r="A1" s="2"/>
      <c r="B1" s="3"/>
      <c r="C1" s="3"/>
      <c r="D1" s="3"/>
      <c r="E1" s="3"/>
      <c r="F1" s="3"/>
      <c r="G1" s="33"/>
      <c r="H1" s="3"/>
      <c r="I1" s="3"/>
      <c r="J1" s="3"/>
      <c r="K1" s="3"/>
      <c r="L1" s="3"/>
      <c r="M1" s="3"/>
      <c r="N1" s="3"/>
      <c r="O1" s="3"/>
      <c r="P1" s="3"/>
      <c r="Q1" s="4"/>
    </row>
    <row r="2" spans="1:23" x14ac:dyDescent="0.25">
      <c r="A2" s="15"/>
      <c r="B2" s="77" t="s">
        <v>24</v>
      </c>
      <c r="C2" s="78"/>
      <c r="D2" s="79"/>
      <c r="E2" s="20"/>
      <c r="F2" s="94" t="s">
        <v>25</v>
      </c>
      <c r="G2" s="95"/>
      <c r="H2" s="95"/>
      <c r="I2" s="95"/>
      <c r="J2" s="96"/>
      <c r="K2" s="20"/>
      <c r="L2" s="71" t="s">
        <v>26</v>
      </c>
      <c r="M2" s="72"/>
      <c r="N2" s="72"/>
      <c r="O2" s="72"/>
      <c r="P2" s="73"/>
      <c r="Q2" s="23"/>
    </row>
    <row r="3" spans="1:23" ht="15.75" thickBot="1" x14ac:dyDescent="0.3">
      <c r="A3" s="15"/>
      <c r="B3" s="80"/>
      <c r="C3" s="81"/>
      <c r="D3" s="82"/>
      <c r="E3" s="20"/>
      <c r="F3" s="97"/>
      <c r="G3" s="98"/>
      <c r="H3" s="98"/>
      <c r="I3" s="98"/>
      <c r="J3" s="99"/>
      <c r="K3" s="20"/>
      <c r="L3" s="74"/>
      <c r="M3" s="75"/>
      <c r="N3" s="75"/>
      <c r="O3" s="75"/>
      <c r="P3" s="76"/>
      <c r="Q3" s="23"/>
    </row>
    <row r="4" spans="1:23" ht="20.100000000000001" customHeight="1" thickBot="1" x14ac:dyDescent="0.3">
      <c r="A4" s="15"/>
      <c r="B4" s="2"/>
      <c r="C4" s="3"/>
      <c r="D4" s="4"/>
      <c r="E4" s="20"/>
      <c r="F4" s="8" t="s">
        <v>0</v>
      </c>
      <c r="G4" s="11">
        <f>J20</f>
        <v>30.727509047352051</v>
      </c>
      <c r="H4" s="85" t="s">
        <v>1</v>
      </c>
      <c r="I4" s="86"/>
      <c r="J4" s="87"/>
      <c r="K4" s="20"/>
      <c r="L4" s="8" t="s">
        <v>0</v>
      </c>
      <c r="M4" s="12" t="e">
        <f>P20</f>
        <v>#DIV/0!</v>
      </c>
      <c r="N4" s="85" t="s">
        <v>1</v>
      </c>
      <c r="O4" s="86"/>
      <c r="P4" s="87"/>
      <c r="Q4" s="23"/>
    </row>
    <row r="5" spans="1:23" ht="15.75" thickBot="1" x14ac:dyDescent="0.3">
      <c r="A5" s="15"/>
      <c r="B5" s="83" t="s">
        <v>55</v>
      </c>
      <c r="C5" s="84"/>
      <c r="D5" s="65">
        <v>3.75</v>
      </c>
      <c r="E5" s="20"/>
      <c r="F5" s="9"/>
      <c r="G5" s="40">
        <f>D5</f>
        <v>3.75</v>
      </c>
      <c r="H5" s="34" t="s">
        <v>2</v>
      </c>
      <c r="I5" s="34"/>
      <c r="J5" s="35"/>
      <c r="K5" s="20"/>
      <c r="L5" s="9"/>
      <c r="M5" s="40">
        <f>D5</f>
        <v>3.75</v>
      </c>
      <c r="N5" s="34" t="s">
        <v>2</v>
      </c>
      <c r="O5" s="34"/>
      <c r="P5" s="35"/>
      <c r="Q5" s="23"/>
    </row>
    <row r="6" spans="1:23" ht="15.75" thickBot="1" x14ac:dyDescent="0.3">
      <c r="A6" s="15"/>
      <c r="B6" s="83" t="s">
        <v>56</v>
      </c>
      <c r="C6" s="84"/>
      <c r="D6" s="65">
        <v>2.6</v>
      </c>
      <c r="E6" s="20"/>
      <c r="F6" s="9"/>
      <c r="G6" s="41">
        <f>D6</f>
        <v>2.6</v>
      </c>
      <c r="H6" s="36" t="s">
        <v>3</v>
      </c>
      <c r="I6" s="36"/>
      <c r="J6" s="37"/>
      <c r="K6" s="20"/>
      <c r="L6" s="9"/>
      <c r="M6" s="41">
        <f>D6</f>
        <v>2.6</v>
      </c>
      <c r="N6" s="36" t="s">
        <v>3</v>
      </c>
      <c r="O6" s="36"/>
      <c r="P6" s="37"/>
      <c r="Q6" s="23"/>
    </row>
    <row r="7" spans="1:23" ht="15.75" thickBot="1" x14ac:dyDescent="0.3">
      <c r="A7" s="15"/>
      <c r="B7" s="83" t="s">
        <v>57</v>
      </c>
      <c r="C7" s="84"/>
      <c r="D7" s="66">
        <v>0.9</v>
      </c>
      <c r="E7" s="20"/>
      <c r="F7" s="9" t="s">
        <v>10</v>
      </c>
      <c r="G7" s="42">
        <f>H14</f>
        <v>3412</v>
      </c>
      <c r="H7" s="36" t="s">
        <v>4</v>
      </c>
      <c r="I7" s="36"/>
      <c r="J7" s="37"/>
      <c r="K7" s="20"/>
      <c r="L7" s="9" t="s">
        <v>10</v>
      </c>
      <c r="M7" s="42">
        <f>N14</f>
        <v>3412</v>
      </c>
      <c r="N7" s="36" t="s">
        <v>4</v>
      </c>
      <c r="O7" s="36"/>
      <c r="P7" s="37"/>
      <c r="Q7" s="23"/>
    </row>
    <row r="8" spans="1:23" ht="15.75" thickBot="1" x14ac:dyDescent="0.3">
      <c r="A8" s="15"/>
      <c r="B8" s="83" t="s">
        <v>58</v>
      </c>
      <c r="C8" s="84"/>
      <c r="D8" s="66">
        <v>0</v>
      </c>
      <c r="E8" s="20"/>
      <c r="F8" s="9" t="s">
        <v>11</v>
      </c>
      <c r="G8" s="43">
        <f>D10</f>
        <v>0.8</v>
      </c>
      <c r="H8" s="36" t="s">
        <v>5</v>
      </c>
      <c r="I8" s="36"/>
      <c r="J8" s="37"/>
      <c r="K8" s="20"/>
      <c r="L8" s="9" t="s">
        <v>11</v>
      </c>
      <c r="M8" s="43">
        <f>D10</f>
        <v>0.8</v>
      </c>
      <c r="N8" s="36" t="s">
        <v>5</v>
      </c>
      <c r="O8" s="36"/>
      <c r="P8" s="37"/>
      <c r="Q8" s="23"/>
    </row>
    <row r="9" spans="1:23" ht="15.75" thickBot="1" x14ac:dyDescent="0.3">
      <c r="A9" s="15"/>
      <c r="B9" s="83" t="s">
        <v>59</v>
      </c>
      <c r="C9" s="84"/>
      <c r="D9" s="66">
        <v>0.12</v>
      </c>
      <c r="E9" s="20"/>
      <c r="F9" s="9" t="s">
        <v>12</v>
      </c>
      <c r="G9" s="44">
        <f>D9</f>
        <v>0.12</v>
      </c>
      <c r="H9" s="36" t="s">
        <v>6</v>
      </c>
      <c r="I9" s="36"/>
      <c r="J9" s="37"/>
      <c r="K9" s="20"/>
      <c r="L9" s="9" t="s">
        <v>12</v>
      </c>
      <c r="M9" s="44">
        <f>D9</f>
        <v>0.12</v>
      </c>
      <c r="N9" s="36" t="s">
        <v>6</v>
      </c>
      <c r="O9" s="36"/>
      <c r="P9" s="37"/>
      <c r="Q9" s="23"/>
    </row>
    <row r="10" spans="1:23" ht="15.75" thickBot="1" x14ac:dyDescent="0.3">
      <c r="A10" s="15"/>
      <c r="B10" s="83" t="s">
        <v>60</v>
      </c>
      <c r="C10" s="84"/>
      <c r="D10" s="67">
        <v>0.8</v>
      </c>
      <c r="E10" s="20"/>
      <c r="F10" s="9" t="s">
        <v>13</v>
      </c>
      <c r="G10" s="45">
        <f>D7</f>
        <v>0.9</v>
      </c>
      <c r="H10" s="36" t="s">
        <v>7</v>
      </c>
      <c r="I10" s="36"/>
      <c r="J10" s="37"/>
      <c r="K10" s="20"/>
      <c r="L10" s="9" t="s">
        <v>13</v>
      </c>
      <c r="M10" s="45">
        <f>D8</f>
        <v>0</v>
      </c>
      <c r="N10" s="36" t="s">
        <v>7</v>
      </c>
      <c r="O10" s="36"/>
      <c r="P10" s="37"/>
      <c r="Q10" s="23"/>
    </row>
    <row r="11" spans="1:23" ht="15.75" thickBot="1" x14ac:dyDescent="0.3">
      <c r="A11" s="15"/>
      <c r="B11" s="5"/>
      <c r="C11" s="6"/>
      <c r="D11" s="7"/>
      <c r="E11" s="20"/>
      <c r="F11" s="10" t="s">
        <v>14</v>
      </c>
      <c r="G11" s="46">
        <f>H13</f>
        <v>100000</v>
      </c>
      <c r="H11" s="38" t="s">
        <v>8</v>
      </c>
      <c r="I11" s="38"/>
      <c r="J11" s="39"/>
      <c r="K11" s="20"/>
      <c r="L11" s="10" t="s">
        <v>14</v>
      </c>
      <c r="M11" s="46">
        <f>N13</f>
        <v>91500</v>
      </c>
      <c r="N11" s="38" t="s">
        <v>8</v>
      </c>
      <c r="O11" s="38"/>
      <c r="P11" s="39"/>
      <c r="Q11" s="23"/>
    </row>
    <row r="12" spans="1:23" ht="15.75" thickBot="1" x14ac:dyDescent="0.3">
      <c r="A12" s="15"/>
      <c r="B12" s="20"/>
      <c r="C12" s="20"/>
      <c r="D12" s="20"/>
      <c r="E12" s="20"/>
      <c r="F12" s="13"/>
      <c r="G12" s="14"/>
      <c r="H12" s="3"/>
      <c r="I12" s="3"/>
      <c r="J12" s="4"/>
      <c r="K12" s="20"/>
      <c r="L12" s="2"/>
      <c r="M12" s="3"/>
      <c r="N12" s="3"/>
      <c r="O12" s="3"/>
      <c r="P12" s="4"/>
      <c r="Q12" s="23"/>
    </row>
    <row r="13" spans="1:23" ht="15.75" customHeight="1" thickTop="1" x14ac:dyDescent="0.25">
      <c r="A13" s="15"/>
      <c r="B13" s="106" t="s">
        <v>53</v>
      </c>
      <c r="C13" s="107"/>
      <c r="D13" s="108"/>
      <c r="E13" s="20"/>
      <c r="F13" s="15"/>
      <c r="G13" s="16" t="s">
        <v>15</v>
      </c>
      <c r="H13" s="70">
        <v>100000</v>
      </c>
      <c r="I13" s="27" t="s">
        <v>19</v>
      </c>
      <c r="J13" s="59">
        <f>G11*G8*G9</f>
        <v>9600</v>
      </c>
      <c r="K13" s="20"/>
      <c r="L13" s="15"/>
      <c r="M13" s="16" t="s">
        <v>9</v>
      </c>
      <c r="N13" s="26">
        <v>91500</v>
      </c>
      <c r="O13" s="27" t="s">
        <v>19</v>
      </c>
      <c r="P13" s="59">
        <f>M11*M8*M9</f>
        <v>8784</v>
      </c>
      <c r="Q13" s="23"/>
      <c r="W13" s="25"/>
    </row>
    <row r="14" spans="1:23" ht="15" customHeight="1" x14ac:dyDescent="0.3">
      <c r="A14" s="15"/>
      <c r="B14" s="109"/>
      <c r="C14" s="110"/>
      <c r="D14" s="111"/>
      <c r="E14" s="20"/>
      <c r="F14" s="15"/>
      <c r="G14" s="16" t="s">
        <v>23</v>
      </c>
      <c r="H14" s="69">
        <v>3412</v>
      </c>
      <c r="I14" s="27" t="s">
        <v>20</v>
      </c>
      <c r="J14" s="59">
        <f>G10*G7</f>
        <v>3070.8</v>
      </c>
      <c r="K14" s="20"/>
      <c r="L14" s="15"/>
      <c r="M14" s="16" t="s">
        <v>23</v>
      </c>
      <c r="N14" s="69">
        <v>3412</v>
      </c>
      <c r="O14" s="27" t="s">
        <v>20</v>
      </c>
      <c r="P14" s="59">
        <f>M10*M7</f>
        <v>0</v>
      </c>
      <c r="Q14" s="23"/>
      <c r="U14" s="64"/>
    </row>
    <row r="15" spans="1:23" x14ac:dyDescent="0.25">
      <c r="A15" s="15"/>
      <c r="B15" s="109"/>
      <c r="C15" s="110"/>
      <c r="D15" s="111"/>
      <c r="E15" s="20"/>
      <c r="F15" s="15"/>
      <c r="G15" s="17"/>
      <c r="H15" s="18"/>
      <c r="I15" s="27" t="s">
        <v>16</v>
      </c>
      <c r="J15" s="28">
        <f>J13/J14</f>
        <v>3.1262211801484954</v>
      </c>
      <c r="K15" s="20"/>
      <c r="L15" s="15"/>
      <c r="M15" s="20"/>
      <c r="N15" s="20"/>
      <c r="O15" s="27" t="s">
        <v>16</v>
      </c>
      <c r="P15" s="28" t="e">
        <f>P13/P14</f>
        <v>#DIV/0!</v>
      </c>
      <c r="Q15" s="23"/>
    </row>
    <row r="16" spans="1:23" ht="15.75" thickBot="1" x14ac:dyDescent="0.3">
      <c r="A16" s="15"/>
      <c r="B16" s="112"/>
      <c r="C16" s="113"/>
      <c r="D16" s="114"/>
      <c r="E16" s="20"/>
      <c r="F16" s="15"/>
      <c r="G16" s="17"/>
      <c r="H16" s="19"/>
      <c r="I16" s="27" t="s">
        <v>17</v>
      </c>
      <c r="J16" s="28">
        <f>G5-J15</f>
        <v>0.62377881985150463</v>
      </c>
      <c r="K16" s="20"/>
      <c r="L16" s="15"/>
      <c r="M16" s="20"/>
      <c r="N16" s="20"/>
      <c r="O16" s="27" t="s">
        <v>17</v>
      </c>
      <c r="P16" s="28" t="e">
        <f>M5-P15</f>
        <v>#DIV/0!</v>
      </c>
      <c r="Q16" s="23"/>
    </row>
    <row r="17" spans="1:17" x14ac:dyDescent="0.25">
      <c r="A17" s="15"/>
      <c r="B17" s="88" t="s">
        <v>27</v>
      </c>
      <c r="C17" s="89"/>
      <c r="D17" s="92">
        <f>G4</f>
        <v>30.727509047352051</v>
      </c>
      <c r="E17" s="20"/>
      <c r="F17" s="15"/>
      <c r="G17" s="20"/>
      <c r="H17" s="21"/>
      <c r="I17" s="27" t="s">
        <v>18</v>
      </c>
      <c r="J17" s="28">
        <f>$G$5-$G$6</f>
        <v>1.1499999999999999</v>
      </c>
      <c r="K17" s="20"/>
      <c r="L17" s="15"/>
      <c r="M17" s="20"/>
      <c r="N17" s="20"/>
      <c r="O17" s="27" t="s">
        <v>18</v>
      </c>
      <c r="P17" s="28">
        <f>$G$5-$G$6</f>
        <v>1.1499999999999999</v>
      </c>
      <c r="Q17" s="23"/>
    </row>
    <row r="18" spans="1:17" ht="15.75" thickBot="1" x14ac:dyDescent="0.3">
      <c r="A18" s="15"/>
      <c r="B18" s="90"/>
      <c r="C18" s="91"/>
      <c r="D18" s="93"/>
      <c r="E18" s="20"/>
      <c r="F18" s="15"/>
      <c r="G18" s="20"/>
      <c r="H18" s="21"/>
      <c r="I18" s="27" t="s">
        <v>21</v>
      </c>
      <c r="J18" s="28">
        <f>J16/J17</f>
        <v>0.54241636508826496</v>
      </c>
      <c r="K18" s="20"/>
      <c r="L18" s="15"/>
      <c r="M18" s="20"/>
      <c r="N18" s="20"/>
      <c r="O18" s="27" t="s">
        <v>21</v>
      </c>
      <c r="P18" s="28" t="e">
        <f>P16/P17</f>
        <v>#DIV/0!</v>
      </c>
      <c r="Q18" s="23"/>
    </row>
    <row r="19" spans="1:17" x14ac:dyDescent="0.25">
      <c r="A19" s="15"/>
      <c r="B19" s="100" t="s">
        <v>28</v>
      </c>
      <c r="C19" s="101"/>
      <c r="D19" s="104" t="e">
        <f>M4</f>
        <v>#DIV/0!</v>
      </c>
      <c r="E19" s="20"/>
      <c r="F19" s="15"/>
      <c r="G19" s="20"/>
      <c r="H19" s="21"/>
      <c r="I19" s="27" t="s">
        <v>22</v>
      </c>
      <c r="J19" s="28">
        <f>J18*30</f>
        <v>16.272490952647949</v>
      </c>
      <c r="K19" s="20"/>
      <c r="L19" s="15"/>
      <c r="M19" s="20"/>
      <c r="N19" s="20"/>
      <c r="O19" s="27" t="s">
        <v>22</v>
      </c>
      <c r="P19" s="28" t="e">
        <f>P18*30</f>
        <v>#DIV/0!</v>
      </c>
      <c r="Q19" s="23"/>
    </row>
    <row r="20" spans="1:17" ht="15.75" thickBot="1" x14ac:dyDescent="0.3">
      <c r="A20" s="15"/>
      <c r="B20" s="102"/>
      <c r="C20" s="103"/>
      <c r="D20" s="105"/>
      <c r="E20" s="20"/>
      <c r="F20" s="5"/>
      <c r="G20" s="6"/>
      <c r="H20" s="22"/>
      <c r="I20" s="29" t="s">
        <v>1</v>
      </c>
      <c r="J20" s="30">
        <f>47-J19</f>
        <v>30.727509047352051</v>
      </c>
      <c r="K20" s="20"/>
      <c r="L20" s="5"/>
      <c r="M20" s="6"/>
      <c r="N20" s="6"/>
      <c r="O20" s="29" t="s">
        <v>1</v>
      </c>
      <c r="P20" s="30" t="e">
        <f>47-P19</f>
        <v>#DIV/0!</v>
      </c>
      <c r="Q20" s="23"/>
    </row>
    <row r="21" spans="1:17" ht="15.75" customHeight="1" thickTop="1" thickBot="1" x14ac:dyDescent="0.3">
      <c r="A21" s="15"/>
      <c r="B21" s="68"/>
      <c r="C21" s="68"/>
      <c r="D21" s="68"/>
      <c r="E21" s="20"/>
      <c r="F21" s="20"/>
      <c r="G21" s="21"/>
      <c r="H21" s="20"/>
      <c r="I21" s="20"/>
      <c r="J21" s="20"/>
      <c r="K21" s="20"/>
      <c r="L21" s="20"/>
      <c r="M21" s="20"/>
      <c r="N21" s="20"/>
      <c r="O21" s="20"/>
      <c r="P21" s="20"/>
      <c r="Q21" s="23"/>
    </row>
    <row r="22" spans="1:17" ht="19.5" thickBot="1" x14ac:dyDescent="0.3">
      <c r="A22" s="15"/>
      <c r="B22" s="120" t="s">
        <v>39</v>
      </c>
      <c r="C22" s="121"/>
      <c r="D22" s="122"/>
      <c r="E22" s="20"/>
      <c r="F22" s="20"/>
      <c r="G22" s="116" t="s">
        <v>36</v>
      </c>
      <c r="H22" s="117"/>
      <c r="I22" s="117"/>
      <c r="J22" s="118"/>
      <c r="K22" s="20"/>
      <c r="L22" s="20"/>
      <c r="M22" s="20"/>
      <c r="N22" s="20"/>
      <c r="O22" s="20"/>
      <c r="P22" s="20"/>
      <c r="Q22" s="23"/>
    </row>
    <row r="23" spans="1:17" ht="18.75" x14ac:dyDescent="0.3">
      <c r="A23" s="15"/>
      <c r="B23" s="123" t="s">
        <v>54</v>
      </c>
      <c r="C23" s="124"/>
      <c r="D23" s="125"/>
      <c r="E23" s="20"/>
      <c r="F23" s="20"/>
      <c r="G23" s="31" t="s">
        <v>0</v>
      </c>
      <c r="H23" s="24" t="s">
        <v>1</v>
      </c>
      <c r="I23" s="20"/>
      <c r="J23" s="23"/>
      <c r="K23" s="20"/>
      <c r="L23" s="2"/>
      <c r="M23" s="3"/>
      <c r="N23" s="115" t="s">
        <v>29</v>
      </c>
      <c r="O23" s="115"/>
      <c r="P23" s="4"/>
      <c r="Q23" s="23"/>
    </row>
    <row r="24" spans="1:17" x14ac:dyDescent="0.25">
      <c r="A24" s="15"/>
      <c r="B24" s="126"/>
      <c r="C24" s="127"/>
      <c r="D24" s="128"/>
      <c r="E24" s="20"/>
      <c r="F24" s="20"/>
      <c r="G24" s="31" t="s">
        <v>37</v>
      </c>
      <c r="H24" s="24" t="s">
        <v>30</v>
      </c>
      <c r="I24" s="20"/>
      <c r="J24" s="23"/>
      <c r="K24" s="20"/>
      <c r="L24" s="15"/>
      <c r="M24" s="20"/>
      <c r="N24" s="20"/>
      <c r="O24" s="20"/>
      <c r="P24" s="23"/>
      <c r="Q24" s="23"/>
    </row>
    <row r="25" spans="1:17" x14ac:dyDescent="0.25">
      <c r="A25" s="15"/>
      <c r="B25" s="126"/>
      <c r="C25" s="127"/>
      <c r="D25" s="128"/>
      <c r="E25" s="20"/>
      <c r="F25" s="20"/>
      <c r="G25" s="31" t="s">
        <v>38</v>
      </c>
      <c r="H25" s="24" t="s">
        <v>31</v>
      </c>
      <c r="I25" s="20"/>
      <c r="J25" s="23"/>
      <c r="K25" s="20"/>
      <c r="L25" s="119" t="s">
        <v>52</v>
      </c>
      <c r="M25" s="20"/>
      <c r="N25" s="20"/>
      <c r="O25" s="20"/>
      <c r="P25" s="23"/>
      <c r="Q25" s="23"/>
    </row>
    <row r="26" spans="1:17" x14ac:dyDescent="0.25">
      <c r="A26" s="15"/>
      <c r="B26" s="126"/>
      <c r="C26" s="127"/>
      <c r="D26" s="128"/>
      <c r="E26" s="20"/>
      <c r="F26" s="20"/>
      <c r="G26" s="31" t="s">
        <v>10</v>
      </c>
      <c r="H26" s="24" t="s">
        <v>32</v>
      </c>
      <c r="I26" s="20"/>
      <c r="J26" s="23"/>
      <c r="K26" s="20"/>
      <c r="L26" s="119"/>
      <c r="M26" s="20"/>
      <c r="N26" s="20"/>
      <c r="O26" s="20"/>
      <c r="P26" s="23"/>
      <c r="Q26" s="23"/>
    </row>
    <row r="27" spans="1:17" x14ac:dyDescent="0.25">
      <c r="A27" s="15"/>
      <c r="B27" s="126"/>
      <c r="C27" s="127"/>
      <c r="D27" s="128"/>
      <c r="E27" s="20"/>
      <c r="F27" s="20"/>
      <c r="G27" s="31" t="s">
        <v>11</v>
      </c>
      <c r="H27" s="24" t="s">
        <v>33</v>
      </c>
      <c r="I27" s="20"/>
      <c r="J27" s="23"/>
      <c r="K27" s="20"/>
      <c r="L27" s="119"/>
      <c r="M27" s="20"/>
      <c r="N27" s="20"/>
      <c r="O27" s="20"/>
      <c r="P27" s="23"/>
      <c r="Q27" s="23"/>
    </row>
    <row r="28" spans="1:17" x14ac:dyDescent="0.25">
      <c r="A28" s="15"/>
      <c r="B28" s="126"/>
      <c r="C28" s="127"/>
      <c r="D28" s="128"/>
      <c r="E28" s="20"/>
      <c r="F28" s="20"/>
      <c r="G28" s="31" t="s">
        <v>12</v>
      </c>
      <c r="H28" s="24" t="s">
        <v>34</v>
      </c>
      <c r="I28" s="20"/>
      <c r="J28" s="23"/>
      <c r="K28" s="20"/>
      <c r="L28" s="15"/>
      <c r="M28" s="20"/>
      <c r="N28" s="20"/>
      <c r="O28" s="20"/>
      <c r="P28" s="23"/>
      <c r="Q28" s="23"/>
    </row>
    <row r="29" spans="1:17" ht="15.75" thickBot="1" x14ac:dyDescent="0.3">
      <c r="A29" s="15"/>
      <c r="B29" s="126"/>
      <c r="C29" s="127"/>
      <c r="D29" s="128"/>
      <c r="E29" s="20"/>
      <c r="F29" s="20"/>
      <c r="G29" s="31" t="s">
        <v>13</v>
      </c>
      <c r="H29" s="24" t="s">
        <v>35</v>
      </c>
      <c r="I29" s="20"/>
      <c r="J29" s="23"/>
      <c r="K29" s="20"/>
      <c r="L29" s="5"/>
      <c r="M29" s="6"/>
      <c r="N29" s="6"/>
      <c r="O29" s="6"/>
      <c r="P29" s="7"/>
      <c r="Q29" s="23"/>
    </row>
    <row r="30" spans="1:17" x14ac:dyDescent="0.25">
      <c r="A30" s="15"/>
      <c r="B30" s="126"/>
      <c r="C30" s="127"/>
      <c r="D30" s="128"/>
      <c r="E30" s="20"/>
      <c r="F30" s="20"/>
      <c r="G30" s="31" t="s">
        <v>14</v>
      </c>
      <c r="H30" s="24" t="s">
        <v>8</v>
      </c>
      <c r="I30" s="20"/>
      <c r="J30" s="23"/>
      <c r="K30" s="20"/>
      <c r="L30" s="20"/>
      <c r="M30" s="20"/>
      <c r="N30" s="20"/>
      <c r="O30" s="20"/>
      <c r="P30" s="20"/>
      <c r="Q30" s="23"/>
    </row>
    <row r="31" spans="1:17" ht="15.75" thickBot="1" x14ac:dyDescent="0.3">
      <c r="A31" s="15"/>
      <c r="B31" s="129"/>
      <c r="C31" s="130"/>
      <c r="D31" s="131"/>
      <c r="E31" s="20"/>
      <c r="F31" s="20"/>
      <c r="G31" s="32"/>
      <c r="H31" s="6"/>
      <c r="I31" s="6"/>
      <c r="J31" s="7"/>
      <c r="K31" s="20"/>
      <c r="L31" s="20"/>
      <c r="M31" s="20"/>
      <c r="N31" s="20"/>
      <c r="O31" s="20"/>
      <c r="P31" s="20"/>
      <c r="Q31" s="23"/>
    </row>
    <row r="32" spans="1:17" x14ac:dyDescent="0.25">
      <c r="A32" s="15"/>
      <c r="B32" s="20"/>
      <c r="C32" s="20"/>
      <c r="D32" s="20"/>
      <c r="E32" s="20"/>
      <c r="F32" s="20"/>
      <c r="G32" s="21"/>
      <c r="H32" s="20"/>
      <c r="I32" s="20"/>
      <c r="J32" s="20"/>
      <c r="K32" s="20"/>
      <c r="L32" s="20"/>
      <c r="M32" s="20"/>
      <c r="N32" s="20"/>
      <c r="O32" s="20"/>
      <c r="P32" s="20"/>
      <c r="Q32" s="23"/>
    </row>
    <row r="33" spans="1:17" ht="15.75" thickBot="1" x14ac:dyDescent="0.3">
      <c r="A33" s="5"/>
      <c r="B33" s="6"/>
      <c r="C33" s="6"/>
      <c r="D33" s="6"/>
      <c r="E33" s="6"/>
      <c r="F33" s="6"/>
      <c r="G33" s="22"/>
      <c r="H33" s="6"/>
      <c r="I33" s="6"/>
      <c r="J33" s="6"/>
      <c r="K33" s="6"/>
      <c r="L33" s="6"/>
      <c r="M33" s="6"/>
      <c r="N33" s="6"/>
      <c r="O33" s="6"/>
      <c r="P33" s="6"/>
      <c r="Q33" s="7"/>
    </row>
  </sheetData>
  <sheetProtection sheet="1" objects="1" scenarios="1" selectLockedCells="1"/>
  <mergeCells count="21">
    <mergeCell ref="N23:O23"/>
    <mergeCell ref="G22:J22"/>
    <mergeCell ref="L25:L27"/>
    <mergeCell ref="B22:D22"/>
    <mergeCell ref="B23:D31"/>
    <mergeCell ref="B17:C18"/>
    <mergeCell ref="D17:D18"/>
    <mergeCell ref="F2:J3"/>
    <mergeCell ref="B19:C20"/>
    <mergeCell ref="D19:D20"/>
    <mergeCell ref="B13:D16"/>
    <mergeCell ref="L2:P3"/>
    <mergeCell ref="B2:D3"/>
    <mergeCell ref="B10:C10"/>
    <mergeCell ref="H4:J4"/>
    <mergeCell ref="N4:P4"/>
    <mergeCell ref="B5:C5"/>
    <mergeCell ref="B6:C6"/>
    <mergeCell ref="B7:C7"/>
    <mergeCell ref="B8:C8"/>
    <mergeCell ref="B9:C9"/>
  </mergeCells>
  <printOptions horizontalCentered="1" verticalCentered="1"/>
  <pageMargins left="0.25" right="0.25" top="0.5" bottom="0.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M45"/>
  <sheetViews>
    <sheetView workbookViewId="0">
      <selection activeCell="B2" sqref="B2:E3"/>
    </sheetView>
  </sheetViews>
  <sheetFormatPr defaultRowHeight="15" x14ac:dyDescent="0.25"/>
  <cols>
    <col min="1" max="1" width="4" customWidth="1"/>
    <col min="3" max="5" width="10.7109375" customWidth="1"/>
    <col min="6" max="6" width="1" customWidth="1"/>
    <col min="7" max="13" width="10.7109375" customWidth="1"/>
  </cols>
  <sheetData>
    <row r="1" spans="2:13" ht="15.75" thickBot="1" x14ac:dyDescent="0.3"/>
    <row r="2" spans="2:13" x14ac:dyDescent="0.25">
      <c r="B2" s="132" t="s">
        <v>40</v>
      </c>
      <c r="C2" s="133"/>
      <c r="D2" s="133"/>
      <c r="E2" s="134"/>
      <c r="G2" s="48" t="s">
        <v>41</v>
      </c>
      <c r="H2" s="48" t="s">
        <v>28</v>
      </c>
      <c r="I2" s="48" t="s">
        <v>42</v>
      </c>
      <c r="J2" s="48" t="s">
        <v>43</v>
      </c>
      <c r="K2" s="138" t="s">
        <v>44</v>
      </c>
      <c r="L2" s="138" t="s">
        <v>4</v>
      </c>
      <c r="M2" s="48" t="s">
        <v>28</v>
      </c>
    </row>
    <row r="3" spans="2:13" x14ac:dyDescent="0.25">
      <c r="B3" s="135"/>
      <c r="C3" s="136"/>
      <c r="D3" s="136"/>
      <c r="E3" s="137"/>
      <c r="G3" s="51" t="s">
        <v>47</v>
      </c>
      <c r="H3" s="51" t="s">
        <v>48</v>
      </c>
      <c r="I3" s="51" t="s">
        <v>49</v>
      </c>
      <c r="J3" s="51" t="s">
        <v>50</v>
      </c>
      <c r="K3" s="139"/>
      <c r="L3" s="139"/>
      <c r="M3" s="51" t="s">
        <v>51</v>
      </c>
    </row>
    <row r="4" spans="2:13" x14ac:dyDescent="0.25">
      <c r="B4" s="41" t="s">
        <v>45</v>
      </c>
      <c r="C4" s="49" t="s">
        <v>46</v>
      </c>
      <c r="D4" s="16" t="s">
        <v>41</v>
      </c>
      <c r="E4" s="50" t="s">
        <v>28</v>
      </c>
      <c r="G4" s="60">
        <f>'Economic Balance Point'!D7</f>
        <v>0.9</v>
      </c>
      <c r="H4" s="60">
        <f>'Economic Balance Point'!D8</f>
        <v>0</v>
      </c>
      <c r="I4" s="60">
        <f>'Economic Balance Point'!D9</f>
        <v>0.12</v>
      </c>
      <c r="J4" s="61">
        <f>'Economic Balance Point'!D10</f>
        <v>0.8</v>
      </c>
      <c r="K4" s="55">
        <f>'Economic Balance Point'!H13</f>
        <v>100000</v>
      </c>
      <c r="L4" s="55">
        <f>'Economic Balance Point'!H14</f>
        <v>3412</v>
      </c>
      <c r="M4" s="55">
        <f>'Economic Balance Point'!N13</f>
        <v>91500</v>
      </c>
    </row>
    <row r="5" spans="2:13" x14ac:dyDescent="0.25">
      <c r="B5" s="52">
        <v>1</v>
      </c>
      <c r="C5" s="53">
        <f t="shared" ref="C5:C45" si="0">$K$4/$L$4*$I$4/B5</f>
        <v>3.5169988276670572</v>
      </c>
      <c r="D5" s="53">
        <f t="shared" ref="D5:D45" si="1">$G$4/$J$4</f>
        <v>1.125</v>
      </c>
      <c r="E5" s="54">
        <f t="shared" ref="E5:E45" si="2">$K$4/$M$4*$H$4/$J$4</f>
        <v>0</v>
      </c>
      <c r="G5" s="47"/>
      <c r="H5" s="47"/>
      <c r="I5" s="47"/>
      <c r="J5" s="47"/>
      <c r="K5" s="47"/>
      <c r="L5" s="47"/>
      <c r="M5" s="47"/>
    </row>
    <row r="6" spans="2:13" x14ac:dyDescent="0.25">
      <c r="B6" s="52">
        <v>1.1000000000000001</v>
      </c>
      <c r="C6" s="53">
        <f t="shared" si="0"/>
        <v>3.1972716615155061</v>
      </c>
      <c r="D6" s="53">
        <f t="shared" si="1"/>
        <v>1.125</v>
      </c>
      <c r="E6" s="54">
        <f t="shared" si="2"/>
        <v>0</v>
      </c>
      <c r="G6" s="47"/>
      <c r="H6" s="47"/>
      <c r="I6" s="47"/>
      <c r="J6" s="47"/>
      <c r="K6" s="47"/>
    </row>
    <row r="7" spans="2:13" x14ac:dyDescent="0.25">
      <c r="B7" s="52">
        <v>1.2</v>
      </c>
      <c r="C7" s="53">
        <f t="shared" si="0"/>
        <v>2.9308323563892142</v>
      </c>
      <c r="D7" s="53">
        <f t="shared" si="1"/>
        <v>1.125</v>
      </c>
      <c r="E7" s="54">
        <f t="shared" si="2"/>
        <v>0</v>
      </c>
      <c r="G7" s="47"/>
      <c r="H7" s="63"/>
      <c r="I7" s="63"/>
      <c r="J7" s="63"/>
      <c r="K7" s="63"/>
      <c r="L7" s="62"/>
      <c r="M7" s="62"/>
    </row>
    <row r="8" spans="2:13" x14ac:dyDescent="0.25">
      <c r="B8" s="52">
        <v>1.3</v>
      </c>
      <c r="C8" s="53">
        <f t="shared" si="0"/>
        <v>2.7053837135900438</v>
      </c>
      <c r="D8" s="53">
        <f t="shared" si="1"/>
        <v>1.125</v>
      </c>
      <c r="E8" s="54">
        <f t="shared" si="2"/>
        <v>0</v>
      </c>
      <c r="G8" s="47"/>
      <c r="H8" s="63"/>
      <c r="I8" s="63"/>
      <c r="J8" s="63"/>
      <c r="K8" s="63"/>
      <c r="L8" s="62"/>
      <c r="M8" s="62"/>
    </row>
    <row r="9" spans="2:13" x14ac:dyDescent="0.25">
      <c r="B9" s="52">
        <v>1.4</v>
      </c>
      <c r="C9" s="53">
        <f t="shared" si="0"/>
        <v>2.5121420197621838</v>
      </c>
      <c r="D9" s="53">
        <f t="shared" si="1"/>
        <v>1.125</v>
      </c>
      <c r="E9" s="54">
        <f t="shared" si="2"/>
        <v>0</v>
      </c>
      <c r="G9" s="47"/>
      <c r="H9" s="63"/>
      <c r="I9" s="63"/>
      <c r="J9" s="63"/>
      <c r="K9" s="63"/>
      <c r="L9" s="62"/>
      <c r="M9" s="62"/>
    </row>
    <row r="10" spans="2:13" x14ac:dyDescent="0.25">
      <c r="B10" s="52">
        <v>1.5</v>
      </c>
      <c r="C10" s="53">
        <f t="shared" si="0"/>
        <v>2.3446658851113713</v>
      </c>
      <c r="D10" s="53">
        <f t="shared" si="1"/>
        <v>1.125</v>
      </c>
      <c r="E10" s="54">
        <f t="shared" si="2"/>
        <v>0</v>
      </c>
      <c r="G10" s="47"/>
      <c r="H10" s="63"/>
      <c r="I10" s="63"/>
      <c r="J10" s="63"/>
      <c r="K10" s="63"/>
      <c r="L10" s="62"/>
      <c r="M10" s="62"/>
    </row>
    <row r="11" spans="2:13" x14ac:dyDescent="0.25">
      <c r="B11" s="52">
        <v>1.6</v>
      </c>
      <c r="C11" s="53">
        <f t="shared" si="0"/>
        <v>2.1981242672919108</v>
      </c>
      <c r="D11" s="53">
        <f t="shared" si="1"/>
        <v>1.125</v>
      </c>
      <c r="E11" s="54">
        <f t="shared" si="2"/>
        <v>0</v>
      </c>
      <c r="G11" s="47"/>
      <c r="H11" s="63"/>
      <c r="I11" s="63"/>
      <c r="J11" s="63"/>
      <c r="K11" s="63"/>
      <c r="L11" s="62"/>
      <c r="M11" s="62"/>
    </row>
    <row r="12" spans="2:13" x14ac:dyDescent="0.25">
      <c r="B12" s="52">
        <v>1.7</v>
      </c>
      <c r="C12" s="53">
        <f t="shared" si="0"/>
        <v>2.0688228398041515</v>
      </c>
      <c r="D12" s="53">
        <f t="shared" si="1"/>
        <v>1.125</v>
      </c>
      <c r="E12" s="54">
        <f t="shared" si="2"/>
        <v>0</v>
      </c>
      <c r="G12" s="47"/>
      <c r="H12" s="63"/>
      <c r="I12" s="63"/>
      <c r="J12" s="63"/>
      <c r="K12" s="63"/>
      <c r="L12" s="62"/>
      <c r="M12" s="62"/>
    </row>
    <row r="13" spans="2:13" x14ac:dyDescent="0.25">
      <c r="B13" s="52">
        <v>1.8</v>
      </c>
      <c r="C13" s="53">
        <f t="shared" si="0"/>
        <v>1.9538882375928095</v>
      </c>
      <c r="D13" s="53">
        <f t="shared" si="1"/>
        <v>1.125</v>
      </c>
      <c r="E13" s="54">
        <f t="shared" si="2"/>
        <v>0</v>
      </c>
      <c r="G13" s="47"/>
      <c r="H13" s="47"/>
      <c r="I13" s="47"/>
      <c r="J13" s="47"/>
    </row>
    <row r="14" spans="2:13" x14ac:dyDescent="0.25">
      <c r="B14" s="52">
        <v>1.9</v>
      </c>
      <c r="C14" s="53">
        <f t="shared" si="0"/>
        <v>1.8510520145616092</v>
      </c>
      <c r="D14" s="53">
        <f t="shared" si="1"/>
        <v>1.125</v>
      </c>
      <c r="E14" s="54">
        <f t="shared" si="2"/>
        <v>0</v>
      </c>
      <c r="G14" s="47"/>
      <c r="H14" s="47"/>
      <c r="I14" s="47"/>
      <c r="J14" s="47"/>
    </row>
    <row r="15" spans="2:13" x14ac:dyDescent="0.25">
      <c r="B15" s="52">
        <v>2</v>
      </c>
      <c r="C15" s="53">
        <f t="shared" si="0"/>
        <v>1.7584994138335286</v>
      </c>
      <c r="D15" s="53">
        <f t="shared" si="1"/>
        <v>1.125</v>
      </c>
      <c r="E15" s="54">
        <f t="shared" si="2"/>
        <v>0</v>
      </c>
      <c r="G15" s="47"/>
      <c r="H15" s="47"/>
      <c r="I15" s="47"/>
      <c r="J15" s="47"/>
    </row>
    <row r="16" spans="2:13" x14ac:dyDescent="0.25">
      <c r="B16" s="52">
        <v>2.1</v>
      </c>
      <c r="C16" s="53">
        <f t="shared" si="0"/>
        <v>1.6747613465081224</v>
      </c>
      <c r="D16" s="53">
        <f t="shared" si="1"/>
        <v>1.125</v>
      </c>
      <c r="E16" s="54">
        <f t="shared" si="2"/>
        <v>0</v>
      </c>
      <c r="G16" s="47"/>
      <c r="H16" s="47"/>
      <c r="I16" s="47"/>
      <c r="J16" s="47"/>
    </row>
    <row r="17" spans="2:10" x14ac:dyDescent="0.25">
      <c r="B17" s="52">
        <v>2.2000000000000002</v>
      </c>
      <c r="C17" s="53">
        <f t="shared" si="0"/>
        <v>1.5986358307577531</v>
      </c>
      <c r="D17" s="53">
        <f t="shared" si="1"/>
        <v>1.125</v>
      </c>
      <c r="E17" s="54">
        <f t="shared" si="2"/>
        <v>0</v>
      </c>
      <c r="G17" s="47"/>
      <c r="H17" s="47"/>
      <c r="I17" s="47"/>
      <c r="J17" s="47"/>
    </row>
    <row r="18" spans="2:10" x14ac:dyDescent="0.25">
      <c r="B18" s="52">
        <v>2.2999999999999998</v>
      </c>
      <c r="C18" s="53">
        <f t="shared" si="0"/>
        <v>1.5291299250726336</v>
      </c>
      <c r="D18" s="53">
        <f t="shared" si="1"/>
        <v>1.125</v>
      </c>
      <c r="E18" s="54">
        <f t="shared" si="2"/>
        <v>0</v>
      </c>
      <c r="G18" s="47"/>
      <c r="H18" s="47"/>
      <c r="I18" s="47"/>
      <c r="J18" s="47"/>
    </row>
    <row r="19" spans="2:10" x14ac:dyDescent="0.25">
      <c r="B19" s="52">
        <v>2.4</v>
      </c>
      <c r="C19" s="53">
        <f t="shared" si="0"/>
        <v>1.4654161781946071</v>
      </c>
      <c r="D19" s="53">
        <f t="shared" si="1"/>
        <v>1.125</v>
      </c>
      <c r="E19" s="54">
        <f t="shared" si="2"/>
        <v>0</v>
      </c>
      <c r="G19" s="47"/>
      <c r="H19" s="47"/>
      <c r="I19" s="47"/>
      <c r="J19" s="47"/>
    </row>
    <row r="20" spans="2:10" x14ac:dyDescent="0.25">
      <c r="B20" s="52">
        <v>2.5</v>
      </c>
      <c r="C20" s="53">
        <f t="shared" si="0"/>
        <v>1.4067995310668229</v>
      </c>
      <c r="D20" s="53">
        <f t="shared" si="1"/>
        <v>1.125</v>
      </c>
      <c r="E20" s="54">
        <f t="shared" si="2"/>
        <v>0</v>
      </c>
      <c r="G20" s="47"/>
      <c r="H20" s="47"/>
      <c r="I20" s="47"/>
      <c r="J20" s="47"/>
    </row>
    <row r="21" spans="2:10" x14ac:dyDescent="0.25">
      <c r="B21" s="52">
        <v>2.6</v>
      </c>
      <c r="C21" s="53">
        <f t="shared" si="0"/>
        <v>1.3526918567950219</v>
      </c>
      <c r="D21" s="53">
        <f t="shared" si="1"/>
        <v>1.125</v>
      </c>
      <c r="E21" s="54">
        <f t="shared" si="2"/>
        <v>0</v>
      </c>
      <c r="G21" s="47"/>
      <c r="H21" s="47"/>
      <c r="I21" s="47"/>
      <c r="J21" s="47"/>
    </row>
    <row r="22" spans="2:10" x14ac:dyDescent="0.25">
      <c r="B22" s="52">
        <v>2.7</v>
      </c>
      <c r="C22" s="53">
        <f t="shared" si="0"/>
        <v>1.3025921583952063</v>
      </c>
      <c r="D22" s="53">
        <f t="shared" si="1"/>
        <v>1.125</v>
      </c>
      <c r="E22" s="54">
        <f t="shared" si="2"/>
        <v>0</v>
      </c>
      <c r="G22" s="47"/>
      <c r="H22" s="47"/>
      <c r="I22" s="47"/>
      <c r="J22" s="47"/>
    </row>
    <row r="23" spans="2:10" x14ac:dyDescent="0.25">
      <c r="B23" s="52">
        <v>2.8</v>
      </c>
      <c r="C23" s="53">
        <f t="shared" si="0"/>
        <v>1.2560710098810919</v>
      </c>
      <c r="D23" s="53">
        <f t="shared" si="1"/>
        <v>1.125</v>
      </c>
      <c r="E23" s="54">
        <f t="shared" si="2"/>
        <v>0</v>
      </c>
      <c r="G23" s="47"/>
      <c r="H23" s="47"/>
      <c r="I23" s="47"/>
      <c r="J23" s="47"/>
    </row>
    <row r="24" spans="2:10" x14ac:dyDescent="0.25">
      <c r="B24" s="52">
        <v>2.9</v>
      </c>
      <c r="C24" s="53">
        <f t="shared" si="0"/>
        <v>1.2127582164369164</v>
      </c>
      <c r="D24" s="53">
        <f t="shared" si="1"/>
        <v>1.125</v>
      </c>
      <c r="E24" s="54">
        <f t="shared" si="2"/>
        <v>0</v>
      </c>
      <c r="G24" s="47"/>
      <c r="H24" s="47"/>
      <c r="I24" s="47"/>
      <c r="J24" s="47"/>
    </row>
    <row r="25" spans="2:10" x14ac:dyDescent="0.25">
      <c r="B25" s="52">
        <v>3</v>
      </c>
      <c r="C25" s="53">
        <f t="shared" si="0"/>
        <v>1.1723329425556857</v>
      </c>
      <c r="D25" s="53">
        <f t="shared" si="1"/>
        <v>1.125</v>
      </c>
      <c r="E25" s="54">
        <f t="shared" si="2"/>
        <v>0</v>
      </c>
      <c r="G25" s="47"/>
      <c r="H25" s="47"/>
      <c r="I25" s="47"/>
      <c r="J25" s="47"/>
    </row>
    <row r="26" spans="2:10" x14ac:dyDescent="0.25">
      <c r="B26" s="52">
        <v>3.1</v>
      </c>
      <c r="C26" s="53">
        <f t="shared" si="0"/>
        <v>1.134515750860341</v>
      </c>
      <c r="D26" s="53">
        <f t="shared" si="1"/>
        <v>1.125</v>
      </c>
      <c r="E26" s="54">
        <f t="shared" si="2"/>
        <v>0</v>
      </c>
      <c r="G26" s="47"/>
      <c r="H26" s="47"/>
      <c r="I26" s="47"/>
      <c r="J26" s="47"/>
    </row>
    <row r="27" spans="2:10" x14ac:dyDescent="0.25">
      <c r="B27" s="52">
        <v>3.2</v>
      </c>
      <c r="C27" s="53">
        <f t="shared" si="0"/>
        <v>1.0990621336459554</v>
      </c>
      <c r="D27" s="53">
        <f t="shared" si="1"/>
        <v>1.125</v>
      </c>
      <c r="E27" s="54">
        <f t="shared" si="2"/>
        <v>0</v>
      </c>
      <c r="G27" s="47"/>
      <c r="H27" s="47"/>
      <c r="I27" s="47"/>
      <c r="J27" s="47"/>
    </row>
    <row r="28" spans="2:10" x14ac:dyDescent="0.25">
      <c r="B28" s="52">
        <v>3.3</v>
      </c>
      <c r="C28" s="53">
        <f t="shared" si="0"/>
        <v>1.0657572205051689</v>
      </c>
      <c r="D28" s="53">
        <f t="shared" si="1"/>
        <v>1.125</v>
      </c>
      <c r="E28" s="54">
        <f t="shared" si="2"/>
        <v>0</v>
      </c>
      <c r="G28" s="47"/>
      <c r="H28" s="47"/>
      <c r="I28" s="47"/>
      <c r="J28" s="47"/>
    </row>
    <row r="29" spans="2:10" x14ac:dyDescent="0.25">
      <c r="B29" s="52">
        <v>3.4</v>
      </c>
      <c r="C29" s="53">
        <f t="shared" si="0"/>
        <v>1.0344114199020757</v>
      </c>
      <c r="D29" s="53">
        <f t="shared" si="1"/>
        <v>1.125</v>
      </c>
      <c r="E29" s="54">
        <f t="shared" si="2"/>
        <v>0</v>
      </c>
      <c r="G29" s="47"/>
      <c r="H29" s="47"/>
      <c r="I29" s="47"/>
      <c r="J29" s="47"/>
    </row>
    <row r="30" spans="2:10" x14ac:dyDescent="0.25">
      <c r="B30" s="52">
        <v>3.5</v>
      </c>
      <c r="C30" s="53">
        <f t="shared" si="0"/>
        <v>1.0048568079048734</v>
      </c>
      <c r="D30" s="53">
        <f t="shared" si="1"/>
        <v>1.125</v>
      </c>
      <c r="E30" s="54">
        <f t="shared" si="2"/>
        <v>0</v>
      </c>
      <c r="G30" s="47"/>
      <c r="H30" s="47"/>
      <c r="I30" s="47"/>
      <c r="J30" s="47"/>
    </row>
    <row r="31" spans="2:10" x14ac:dyDescent="0.25">
      <c r="B31" s="52">
        <v>3.6</v>
      </c>
      <c r="C31" s="53">
        <f t="shared" si="0"/>
        <v>0.97694411879640475</v>
      </c>
      <c r="D31" s="53">
        <f t="shared" si="1"/>
        <v>1.125</v>
      </c>
      <c r="E31" s="54">
        <f t="shared" si="2"/>
        <v>0</v>
      </c>
      <c r="G31" s="47"/>
      <c r="H31" s="47"/>
      <c r="I31" s="47"/>
      <c r="J31" s="47"/>
    </row>
    <row r="32" spans="2:10" x14ac:dyDescent="0.25">
      <c r="B32" s="52">
        <v>3.7</v>
      </c>
      <c r="C32" s="53">
        <f t="shared" si="0"/>
        <v>0.9505402236937992</v>
      </c>
      <c r="D32" s="53">
        <f t="shared" si="1"/>
        <v>1.125</v>
      </c>
      <c r="E32" s="54">
        <f t="shared" si="2"/>
        <v>0</v>
      </c>
      <c r="G32" s="47"/>
      <c r="H32" s="47"/>
      <c r="I32" s="47"/>
      <c r="J32" s="47"/>
    </row>
    <row r="33" spans="2:10" x14ac:dyDescent="0.25">
      <c r="B33" s="52">
        <v>3.8</v>
      </c>
      <c r="C33" s="53">
        <f t="shared" si="0"/>
        <v>0.92552600728080459</v>
      </c>
      <c r="D33" s="53">
        <f t="shared" si="1"/>
        <v>1.125</v>
      </c>
      <c r="E33" s="54">
        <f t="shared" si="2"/>
        <v>0</v>
      </c>
      <c r="G33" s="47"/>
      <c r="H33" s="47"/>
      <c r="I33" s="47"/>
      <c r="J33" s="47"/>
    </row>
    <row r="34" spans="2:10" x14ac:dyDescent="0.25">
      <c r="B34" s="52">
        <v>3.9</v>
      </c>
      <c r="C34" s="53">
        <f t="shared" si="0"/>
        <v>0.90179457119668138</v>
      </c>
      <c r="D34" s="53">
        <f t="shared" si="1"/>
        <v>1.125</v>
      </c>
      <c r="E34" s="54">
        <f t="shared" si="2"/>
        <v>0</v>
      </c>
      <c r="G34" s="47"/>
      <c r="H34" s="47"/>
      <c r="I34" s="47"/>
      <c r="J34" s="47"/>
    </row>
    <row r="35" spans="2:10" x14ac:dyDescent="0.25">
      <c r="B35" s="52">
        <v>4</v>
      </c>
      <c r="C35" s="53">
        <f t="shared" si="0"/>
        <v>0.8792497069167643</v>
      </c>
      <c r="D35" s="53">
        <f t="shared" si="1"/>
        <v>1.125</v>
      </c>
      <c r="E35" s="54">
        <f t="shared" si="2"/>
        <v>0</v>
      </c>
      <c r="G35" s="47"/>
      <c r="H35" s="47"/>
      <c r="I35" s="47"/>
      <c r="J35" s="47"/>
    </row>
    <row r="36" spans="2:10" x14ac:dyDescent="0.25">
      <c r="B36" s="52">
        <v>4.0999999999999996</v>
      </c>
      <c r="C36" s="53">
        <f t="shared" si="0"/>
        <v>0.85780459211391646</v>
      </c>
      <c r="D36" s="53">
        <f t="shared" si="1"/>
        <v>1.125</v>
      </c>
      <c r="E36" s="54">
        <f t="shared" si="2"/>
        <v>0</v>
      </c>
      <c r="G36" s="47"/>
      <c r="H36" s="47"/>
      <c r="I36" s="47"/>
      <c r="J36" s="47"/>
    </row>
    <row r="37" spans="2:10" x14ac:dyDescent="0.25">
      <c r="B37" s="52">
        <v>4.2</v>
      </c>
      <c r="C37" s="53">
        <f t="shared" si="0"/>
        <v>0.83738067325406118</v>
      </c>
      <c r="D37" s="53">
        <f t="shared" si="1"/>
        <v>1.125</v>
      </c>
      <c r="E37" s="54">
        <f t="shared" si="2"/>
        <v>0</v>
      </c>
      <c r="G37" s="47"/>
      <c r="H37" s="47"/>
      <c r="I37" s="47"/>
      <c r="J37" s="47"/>
    </row>
    <row r="38" spans="2:10" x14ac:dyDescent="0.25">
      <c r="B38" s="52">
        <v>4.3</v>
      </c>
      <c r="C38" s="53">
        <f t="shared" si="0"/>
        <v>0.81790670410861799</v>
      </c>
      <c r="D38" s="53">
        <f t="shared" si="1"/>
        <v>1.125</v>
      </c>
      <c r="E38" s="54">
        <f t="shared" si="2"/>
        <v>0</v>
      </c>
      <c r="G38" s="47"/>
      <c r="H38" s="47"/>
      <c r="I38" s="47"/>
      <c r="J38" s="47"/>
    </row>
    <row r="39" spans="2:10" x14ac:dyDescent="0.25">
      <c r="B39" s="52">
        <v>4.4000000000000004</v>
      </c>
      <c r="C39" s="53">
        <f t="shared" si="0"/>
        <v>0.79931791537887653</v>
      </c>
      <c r="D39" s="53">
        <f t="shared" si="1"/>
        <v>1.125</v>
      </c>
      <c r="E39" s="54">
        <f t="shared" si="2"/>
        <v>0</v>
      </c>
      <c r="G39" s="47"/>
      <c r="H39" s="47"/>
      <c r="I39" s="47"/>
      <c r="J39" s="47"/>
    </row>
    <row r="40" spans="2:10" x14ac:dyDescent="0.25">
      <c r="B40" s="52">
        <v>4.5</v>
      </c>
      <c r="C40" s="53">
        <f t="shared" si="0"/>
        <v>0.78155529503712384</v>
      </c>
      <c r="D40" s="53">
        <f t="shared" si="1"/>
        <v>1.125</v>
      </c>
      <c r="E40" s="54">
        <f t="shared" si="2"/>
        <v>0</v>
      </c>
      <c r="G40" s="47"/>
      <c r="H40" s="47"/>
      <c r="I40" s="47"/>
      <c r="J40" s="47"/>
    </row>
    <row r="41" spans="2:10" x14ac:dyDescent="0.25">
      <c r="B41" s="52">
        <v>4.5999999999999996</v>
      </c>
      <c r="C41" s="53">
        <f t="shared" si="0"/>
        <v>0.76456496253631678</v>
      </c>
      <c r="D41" s="53">
        <f t="shared" si="1"/>
        <v>1.125</v>
      </c>
      <c r="E41" s="54">
        <f t="shared" si="2"/>
        <v>0</v>
      </c>
      <c r="G41" s="47"/>
      <c r="H41" s="47"/>
      <c r="I41" s="47"/>
      <c r="J41" s="47"/>
    </row>
    <row r="42" spans="2:10" x14ac:dyDescent="0.25">
      <c r="B42" s="52">
        <v>4.7</v>
      </c>
      <c r="C42" s="53">
        <f t="shared" si="0"/>
        <v>0.74829762290788449</v>
      </c>
      <c r="D42" s="53">
        <f t="shared" si="1"/>
        <v>1.125</v>
      </c>
      <c r="E42" s="54">
        <f t="shared" si="2"/>
        <v>0</v>
      </c>
      <c r="G42" s="47"/>
      <c r="H42" s="47"/>
      <c r="I42" s="47"/>
      <c r="J42" s="47"/>
    </row>
    <row r="43" spans="2:10" x14ac:dyDescent="0.25">
      <c r="B43" s="52">
        <v>4.8</v>
      </c>
      <c r="C43" s="53">
        <f t="shared" si="0"/>
        <v>0.73270808909730356</v>
      </c>
      <c r="D43" s="53">
        <f t="shared" si="1"/>
        <v>1.125</v>
      </c>
      <c r="E43" s="54">
        <f t="shared" si="2"/>
        <v>0</v>
      </c>
      <c r="G43" s="47"/>
      <c r="H43" s="47"/>
      <c r="I43" s="47"/>
      <c r="J43" s="47"/>
    </row>
    <row r="44" spans="2:10" x14ac:dyDescent="0.25">
      <c r="B44" s="52">
        <v>4.9000000000000004</v>
      </c>
      <c r="C44" s="53">
        <f t="shared" si="0"/>
        <v>0.71775486278919531</v>
      </c>
      <c r="D44" s="53">
        <f t="shared" si="1"/>
        <v>1.125</v>
      </c>
      <c r="E44" s="54">
        <f t="shared" si="2"/>
        <v>0</v>
      </c>
      <c r="G44" s="47"/>
      <c r="H44" s="47"/>
      <c r="I44" s="47"/>
      <c r="J44" s="47"/>
    </row>
    <row r="45" spans="2:10" ht="15.75" thickBot="1" x14ac:dyDescent="0.3">
      <c r="B45" s="56">
        <v>5</v>
      </c>
      <c r="C45" s="57">
        <f t="shared" si="0"/>
        <v>0.70339976553341144</v>
      </c>
      <c r="D45" s="57">
        <f t="shared" si="1"/>
        <v>1.125</v>
      </c>
      <c r="E45" s="58">
        <f t="shared" si="2"/>
        <v>0</v>
      </c>
      <c r="G45" s="47"/>
      <c r="H45" s="47"/>
      <c r="I45" s="47"/>
      <c r="J45" s="47"/>
    </row>
  </sheetData>
  <sheetProtection sheet="1" objects="1" scenarios="1" selectLockedCells="1"/>
  <mergeCells count="3">
    <mergeCell ref="B2:E3"/>
    <mergeCell ref="K2:K3"/>
    <mergeCell ref="L2:L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Economic Balance Point</vt:lpstr>
      <vt:lpstr>COP Comparison</vt:lpstr>
    </vt:vector>
  </TitlesOfParts>
  <Company>cfm Distributors, Inc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 Janowiak</dc:creator>
  <cp:lastModifiedBy>Kinkel Richard</cp:lastModifiedBy>
  <cp:lastPrinted>2015-12-22T19:57:50Z</cp:lastPrinted>
  <dcterms:created xsi:type="dcterms:W3CDTF">2015-12-15T20:59:27Z</dcterms:created>
  <dcterms:modified xsi:type="dcterms:W3CDTF">2026-02-10T19:32:22Z</dcterms:modified>
</cp:coreProperties>
</file>